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C29AC319-4C28-4671-A4A3-981ED9543AE5}" xr6:coauthVersionLast="47" xr6:coauthVersionMax="47" xr10:uidLastSave="{00000000-0000-0000-0000-000000000000}"/>
  <bookViews>
    <workbookView xWindow="-21105" yWindow="465" windowWidth="17745" windowHeight="14490" xr2:uid="{531BEEA7-54A0-4BDB-8AE7-5FD695D12F1B}"/>
  </bookViews>
  <sheets>
    <sheet name="1463BI(21)Table" sheetId="2" r:id="rId1"/>
  </sheets>
  <definedNames>
    <definedName name="_xlnm._FilterDatabase" localSheetId="0" hidden="1">'1463BI(21)Table'!$J$3:$J$24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'1463BI(21)Table'!$A$1:$H$41</definedName>
    <definedName name="_xlnm.Print_Titles" localSheetId="0">'1463BI(21)Table'!$3:$3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2" l="1"/>
  <c r="E33" i="2"/>
  <c r="F32" i="2"/>
  <c r="E32" i="2"/>
  <c r="E31" i="2"/>
  <c r="G4" i="2"/>
  <c r="F33" i="2" s="1"/>
  <c r="F31" i="2" s="1"/>
  <c r="F44" i="2" s="1"/>
  <c r="F4" i="2"/>
  <c r="D25" i="2"/>
  <c r="D26" i="2"/>
  <c r="D27" i="2"/>
  <c r="D28" i="2"/>
  <c r="D5" i="2" l="1"/>
  <c r="D6" i="2"/>
  <c r="D7" i="2" l="1"/>
  <c r="E35" i="2"/>
  <c r="D8" i="2"/>
  <c r="E39" i="2" s="1"/>
  <c r="D9" i="2"/>
  <c r="F36" i="2" s="1"/>
  <c r="D10" i="2"/>
  <c r="D11" i="2"/>
  <c r="D12" i="2"/>
  <c r="D13" i="2" s="1"/>
  <c r="D14" i="2"/>
  <c r="D15" i="2"/>
  <c r="D16" i="2"/>
  <c r="D17" i="2"/>
  <c r="D18" i="2"/>
  <c r="D19" i="2"/>
  <c r="D20" i="2"/>
  <c r="D21" i="2"/>
  <c r="D22" i="2"/>
  <c r="D23" i="2"/>
  <c r="D24" i="2"/>
  <c r="F38" i="2" l="1"/>
  <c r="F35" i="2"/>
  <c r="F39" i="2"/>
  <c r="E36" i="2"/>
  <c r="E38" i="2"/>
  <c r="E37" i="2" s="1"/>
  <c r="E34" i="2" s="1"/>
  <c r="F37" i="2" l="1"/>
  <c r="F34" i="2" s="1"/>
</calcChain>
</file>

<file path=xl/sharedStrings.xml><?xml version="1.0" encoding="utf-8"?>
<sst xmlns="http://schemas.openxmlformats.org/spreadsheetml/2006/main" count="100" uniqueCount="83">
  <si>
    <t>County</t>
  </si>
  <si>
    <t>CCDDD</t>
  </si>
  <si>
    <t>Election Date</t>
  </si>
  <si>
    <t>Chelan</t>
  </si>
  <si>
    <t>Clark</t>
  </si>
  <si>
    <t>King</t>
  </si>
  <si>
    <t>Skagit</t>
  </si>
  <si>
    <t>Snohomish</t>
  </si>
  <si>
    <t>State Total</t>
  </si>
  <si>
    <t>District</t>
  </si>
  <si>
    <t>06122</t>
  </si>
  <si>
    <t>Cowlitz</t>
  </si>
  <si>
    <t>Ferry</t>
  </si>
  <si>
    <t>10309</t>
  </si>
  <si>
    <t>Pierce</t>
  </si>
  <si>
    <t>29100</t>
  </si>
  <si>
    <t>31016</t>
  </si>
  <si>
    <t>Thurston</t>
  </si>
  <si>
    <t>Ridgefield</t>
  </si>
  <si>
    <t>Republic</t>
  </si>
  <si>
    <t>Arlington</t>
  </si>
  <si>
    <t># of Elections</t>
  </si>
  <si>
    <t>00000</t>
  </si>
  <si>
    <t>Sum of Pass</t>
  </si>
  <si>
    <t>Sum of Fail</t>
  </si>
  <si>
    <t>Sum of Percent</t>
  </si>
  <si>
    <t>Summary</t>
  </si>
  <si>
    <t>Column1</t>
  </si>
  <si>
    <t>Column2</t>
  </si>
  <si>
    <t xml:space="preserve"> Number of
Districts*</t>
  </si>
  <si>
    <t xml:space="preserve">  Dollar
Amount</t>
  </si>
  <si>
    <t>All Submissions</t>
  </si>
  <si>
    <t>All Successes</t>
  </si>
  <si>
    <t>All Failures</t>
  </si>
  <si>
    <t>First Election Submissions</t>
  </si>
  <si>
    <t>First Election Successes</t>
  </si>
  <si>
    <t>First Election Failures</t>
  </si>
  <si>
    <t>Second Election Submissions</t>
  </si>
  <si>
    <t>Second Election Successes</t>
  </si>
  <si>
    <t>Second Election Failures</t>
  </si>
  <si>
    <t>*  Districts submitting multiple bond issues may be shown here both as successes and failures.</t>
  </si>
  <si>
    <t>04127</t>
  </si>
  <si>
    <t>08401</t>
  </si>
  <si>
    <t>Grays Harbor</t>
  </si>
  <si>
    <t>14005</t>
  </si>
  <si>
    <t>14068</t>
  </si>
  <si>
    <t>14400</t>
  </si>
  <si>
    <t>17405</t>
  </si>
  <si>
    <t>17407</t>
  </si>
  <si>
    <t>Kittitas</t>
  </si>
  <si>
    <t>19403</t>
  </si>
  <si>
    <t>27010</t>
  </si>
  <si>
    <t>27320</t>
  </si>
  <si>
    <t>27404</t>
  </si>
  <si>
    <t>31002</t>
  </si>
  <si>
    <t>31006</t>
  </si>
  <si>
    <t>31015</t>
  </si>
  <si>
    <t>31201</t>
  </si>
  <si>
    <t>34003</t>
  </si>
  <si>
    <t>34401</t>
  </si>
  <si>
    <t>Wahkiakum</t>
  </si>
  <si>
    <t>35200</t>
  </si>
  <si>
    <t>Whitman</t>
  </si>
  <si>
    <t>38267</t>
  </si>
  <si>
    <t>Entiat</t>
  </si>
  <si>
    <t>Castle Rock</t>
  </si>
  <si>
    <t>Aberdeen</t>
  </si>
  <si>
    <t>Elma</t>
  </si>
  <si>
    <t>Oakville</t>
  </si>
  <si>
    <t>Bellevue</t>
  </si>
  <si>
    <t>Riverview</t>
  </si>
  <si>
    <t>Tacoma</t>
  </si>
  <si>
    <t>Sumner</t>
  </si>
  <si>
    <t>Eatonville</t>
  </si>
  <si>
    <t>Burlington Edison</t>
  </si>
  <si>
    <t>Everett</t>
  </si>
  <si>
    <t>Mukilteo</t>
  </si>
  <si>
    <t>Edmonds</t>
  </si>
  <si>
    <t>North Thurston</t>
  </si>
  <si>
    <t>Rochester</t>
  </si>
  <si>
    <t>Pullman</t>
  </si>
  <si>
    <t>2020 Election Year</t>
  </si>
  <si>
    <t>School District Bond Issue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</si>
</sst>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0.0%"/>
  </numFmts>
  <fonts count="16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2"/>
      <color theme="0" tint="-0.499984740745262"/>
      <name val="Calibri"/>
      <family val="2"/>
      <scheme val="minor"/>
    </font>
    <font>
      <sz val="12"/>
      <color rgb="FF05666B"/>
      <name val="Segoe UI"/>
      <family val="2"/>
    </font>
    <font>
      <sz val="12"/>
      <color rgb="FF000000"/>
      <name val="Segoe UI"/>
      <family val="2"/>
    </font>
    <font>
      <sz val="12"/>
      <name val="SWISS"/>
    </font>
    <font>
      <sz val="12"/>
      <name val="Arial MT"/>
    </font>
    <font>
      <b/>
      <sz val="12"/>
      <color theme="0"/>
      <name val="Segoe UI"/>
      <family val="2"/>
    </font>
    <font>
      <b/>
      <sz val="12"/>
      <name val="Segoe UI"/>
      <family val="2"/>
    </font>
    <font>
      <b/>
      <sz val="12"/>
      <name val="Arial MT"/>
    </font>
    <font>
      <sz val="8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10" fontId="0" fillId="0" borderId="0" xfId="0" applyNumberFormat="1"/>
    <xf numFmtId="14" fontId="3" fillId="0" borderId="0" xfId="0" applyNumberFormat="1" applyFont="1" applyAlignment="1">
      <alignment wrapText="1"/>
    </xf>
    <xf numFmtId="14" fontId="0" fillId="0" borderId="0" xfId="0" applyNumberFormat="1"/>
    <xf numFmtId="0" fontId="5" fillId="0" borderId="0" xfId="0" applyFont="1"/>
    <xf numFmtId="0" fontId="4" fillId="0" borderId="0" xfId="0" applyFont="1"/>
    <xf numFmtId="10" fontId="4" fillId="0" borderId="0" xfId="0" applyNumberFormat="1" applyFont="1"/>
    <xf numFmtId="0" fontId="3" fillId="0" borderId="3" xfId="0" applyNumberFormat="1" applyFont="1" applyBorder="1" applyAlignment="1">
      <alignment wrapText="1"/>
    </xf>
    <xf numFmtId="0" fontId="3" fillId="0" borderId="3" xfId="2" applyNumberFormat="1" applyFont="1" applyBorder="1" applyAlignment="1">
      <alignment wrapText="1"/>
    </xf>
    <xf numFmtId="14" fontId="4" fillId="0" borderId="0" xfId="0" applyNumberFormat="1" applyFont="1"/>
    <xf numFmtId="167" fontId="6" fillId="0" borderId="0" xfId="5" applyNumberFormat="1" applyFont="1"/>
    <xf numFmtId="37" fontId="5" fillId="0" borderId="0" xfId="0" applyNumberFormat="1" applyFont="1"/>
    <xf numFmtId="165" fontId="5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1" fontId="5" fillId="0" borderId="0" xfId="0" applyNumberFormat="1" applyFont="1"/>
    <xf numFmtId="0" fontId="5" fillId="0" borderId="4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0" xfId="3" applyFont="1"/>
    <xf numFmtId="164" fontId="5" fillId="0" borderId="1" xfId="0" applyNumberFormat="1" applyFont="1" applyBorder="1"/>
    <xf numFmtId="3" fontId="8" fillId="0" borderId="1" xfId="0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10" fontId="8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14" fontId="10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164" fontId="8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/>
    <xf numFmtId="0" fontId="12" fillId="0" borderId="5" xfId="0" applyFont="1" applyFill="1" applyBorder="1"/>
    <xf numFmtId="0" fontId="11" fillId="0" borderId="6" xfId="0" quotePrefix="1" applyFont="1" applyFill="1" applyBorder="1"/>
    <xf numFmtId="0" fontId="11" fillId="0" borderId="6" xfId="0" applyFont="1" applyFill="1" applyBorder="1" applyAlignment="1">
      <alignment vertical="center"/>
    </xf>
    <xf numFmtId="0" fontId="11" fillId="0" borderId="6" xfId="3" applyNumberFormat="1" applyFont="1" applyBorder="1" applyAlignment="1">
      <alignment vertical="center"/>
    </xf>
    <xf numFmtId="164" fontId="11" fillId="0" borderId="6" xfId="0" applyNumberFormat="1" applyFont="1" applyFill="1" applyBorder="1"/>
    <xf numFmtId="166" fontId="12" fillId="0" borderId="6" xfId="4" applyNumberFormat="1" applyFont="1" applyFill="1" applyBorder="1"/>
    <xf numFmtId="10" fontId="11" fillId="0" borderId="6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5" fillId="0" borderId="4" xfId="0" applyFont="1" applyFill="1" applyBorder="1"/>
    <xf numFmtId="0" fontId="5" fillId="0" borderId="1" xfId="0" applyFont="1" applyFill="1" applyBorder="1" applyAlignment="1">
      <alignment vertical="center" wrapText="1"/>
    </xf>
    <xf numFmtId="0" fontId="8" fillId="0" borderId="1" xfId="3" applyNumberFormat="1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/>
    <xf numFmtId="10" fontId="5" fillId="0" borderId="1" xfId="0" applyNumberFormat="1" applyFont="1" applyFill="1" applyBorder="1" applyAlignment="1">
      <alignment horizontal="right" vertical="center" wrapText="1"/>
    </xf>
    <xf numFmtId="0" fontId="14" fillId="0" borderId="0" xfId="0" applyFont="1"/>
    <xf numFmtId="164" fontId="14" fillId="0" borderId="0" xfId="0" applyNumberFormat="1" applyFont="1"/>
    <xf numFmtId="10" fontId="14" fillId="0" borderId="0" xfId="0" applyNumberFormat="1" applyFont="1"/>
    <xf numFmtId="14" fontId="14" fillId="0" borderId="0" xfId="0" applyNumberFormat="1" applyFont="1"/>
    <xf numFmtId="0" fontId="15" fillId="0" borderId="0" xfId="0" applyFont="1"/>
  </cellXfs>
  <cellStyles count="6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  <cellStyle name="Percent" xfId="5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3"/>
      <tableStyleElement type="pageFieldValues" dxfId="22"/>
    </tableStyle>
    <tableStyle name="OSPI Table" pivot="0" count="2" xr9:uid="{B0EA053C-04CF-4932-95FE-6A2A747968F3}">
      <tableStyleElement type="wholeTable" dxfId="21"/>
      <tableStyleElement type="headerRow" dxfId="20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H28" totalsRowShown="0" headerRowDxfId="19" dataDxfId="17" headerRowBorderDxfId="18" tableBorderDxfId="16" totalsRowBorderDxfId="15">
  <tableColumns count="8">
    <tableColumn id="1" xr3:uid="{8976B4D5-54CF-40CD-AC6A-9F1139396DED}" name="County" dataDxfId="14"/>
    <tableColumn id="2" xr3:uid="{0F836A6E-8599-4D78-A446-7C2FFF0D7290}" name="CCDDD" dataDxfId="13"/>
    <tableColumn id="3" xr3:uid="{54D9CCA4-CB30-4F22-A1BC-276CCBEB6018}" name="District" dataDxfId="12"/>
    <tableColumn id="10" xr3:uid="{1FD868D4-8246-4BCC-86C4-20C0903C5D25}" name="# of Elections" dataDxfId="11">
      <calculatedColumnFormula>IF(B4&lt;&gt;B3,1,IF(D3&gt;0,D3+1,IF(B3&lt;&gt;B2,1,IF(D2&gt;0,D2+1,IF(B2&lt;&gt;#REF!,1,IF(#REF!&gt;0,#REF!+1,1))))))</calculatedColumnFormula>
    </tableColumn>
    <tableColumn id="4" xr3:uid="{E69ED86F-118F-4698-9C06-C7EB3FCF50E2}" name="Election Date" dataDxfId="10"/>
    <tableColumn id="6" xr3:uid="{522B9625-7973-405C-8E05-153FDB1956BD}" name="Sum of Pass" dataDxfId="9"/>
    <tableColumn id="7" xr3:uid="{55C00002-A2B5-463B-9B08-C0741DAA3CB2}" name="Sum of Fail" dataDxfId="8" dataCellStyle="Comma"/>
    <tableColumn id="9" xr3:uid="{100AC1BD-E592-46BE-A1A3-EF0A2BAF11CA}" name="Sum of Percent" dataDxfId="7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B99E3C-4789-4418-9B00-946A818020F6}" name="Table35" displayName="Table35" ref="B30:F39" totalsRowShown="0" headerRowDxfId="6" dataDxfId="5">
  <autoFilter ref="B30:F39" xr:uid="{10A6F1F7-F409-4C9F-85A5-D01A9185A0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9F3B834-11FB-4B34-B47C-955B08ED91E0}" name="Summary" dataDxfId="4"/>
    <tableColumn id="2" xr3:uid="{D832CAE7-3050-438D-9F81-543D12E61E21}" name="Column1" dataDxfId="3"/>
    <tableColumn id="3" xr3:uid="{511A7C32-78FF-474B-A4C7-321D27AE0BE5}" name="Column2" dataDxfId="2"/>
    <tableColumn id="4" xr3:uid="{0F4F7411-87B0-4462-AA05-E96886E5DE17}" name=" Number of_x000a_Districts*" dataDxfId="1"/>
    <tableColumn id="5" xr3:uid="{BDE03D60-2B3C-4594-B5EE-EEE7FE1AE948}" name="  Dollar_x000a_Amount" dataDxfId="0" dataCellStyle="Comma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J44"/>
  <sheetViews>
    <sheetView tabSelected="1" zoomScale="90" zoomScaleNormal="90" workbookViewId="0">
      <pane ySplit="3" topLeftCell="A4" activePane="bottomLeft" state="frozen"/>
      <selection pane="bottomLeft" activeCell="G23" sqref="G23"/>
    </sheetView>
  </sheetViews>
  <sheetFormatPr defaultRowHeight="10.199999999999999"/>
  <cols>
    <col min="1" max="1" width="19" customWidth="1"/>
    <col min="2" max="2" width="16.85546875" customWidth="1"/>
    <col min="3" max="3" width="45.85546875" customWidth="1"/>
    <col min="4" max="4" width="17.28515625" customWidth="1"/>
    <col min="5" max="5" width="21.42578125" style="1" bestFit="1" customWidth="1"/>
    <col min="6" max="6" width="23.7109375" customWidth="1"/>
    <col min="7" max="7" width="22.140625" customWidth="1"/>
    <col min="8" max="8" width="18" style="5" bestFit="1" customWidth="1"/>
    <col min="10" max="10" width="10.42578125" style="7" bestFit="1" customWidth="1"/>
  </cols>
  <sheetData>
    <row r="1" spans="1:10" s="51" customFormat="1" ht="32.4">
      <c r="A1" s="55" t="s">
        <v>82</v>
      </c>
      <c r="E1" s="52"/>
      <c r="H1" s="53"/>
      <c r="J1" s="54"/>
    </row>
    <row r="2" spans="1:10" s="51" customFormat="1" ht="19.2">
      <c r="A2" s="8" t="s">
        <v>81</v>
      </c>
      <c r="E2" s="52"/>
      <c r="H2" s="53"/>
      <c r="J2" s="54"/>
    </row>
    <row r="3" spans="1:10" s="2" customFormat="1" ht="42" customHeight="1">
      <c r="A3" s="4" t="s">
        <v>0</v>
      </c>
      <c r="B3" s="3" t="s">
        <v>1</v>
      </c>
      <c r="C3" s="3" t="s">
        <v>9</v>
      </c>
      <c r="D3" s="3" t="s">
        <v>21</v>
      </c>
      <c r="E3" s="11" t="s">
        <v>2</v>
      </c>
      <c r="F3" s="3" t="s">
        <v>23</v>
      </c>
      <c r="G3" s="12" t="s">
        <v>24</v>
      </c>
      <c r="H3" s="11" t="s">
        <v>25</v>
      </c>
      <c r="J3" s="6"/>
    </row>
    <row r="4" spans="1:10" s="42" customFormat="1" ht="19.2">
      <c r="A4" s="35" t="s">
        <v>8</v>
      </c>
      <c r="B4" s="36" t="s">
        <v>22</v>
      </c>
      <c r="C4" s="37" t="s">
        <v>8</v>
      </c>
      <c r="D4" s="38">
        <v>0</v>
      </c>
      <c r="E4" s="39">
        <v>0</v>
      </c>
      <c r="F4" s="40">
        <f>SUM(F5:F28)</f>
        <v>1764800000</v>
      </c>
      <c r="G4" s="40">
        <f>SUM(G5:G28)</f>
        <v>2207165000</v>
      </c>
      <c r="H4" s="41">
        <v>0</v>
      </c>
      <c r="J4" s="43"/>
    </row>
    <row r="5" spans="1:10" s="29" customFormat="1" ht="19.2">
      <c r="A5" s="21" t="s">
        <v>3</v>
      </c>
      <c r="B5" s="22" t="s">
        <v>41</v>
      </c>
      <c r="C5" s="23" t="s">
        <v>64</v>
      </c>
      <c r="D5" s="24">
        <f>IF(B5&lt;&gt;B3,1,IF(D3&gt;0,D3+1,IF(B3&lt;&gt;B2,1,IF(D2&gt;0,D2+1,IF(B2&lt;&gt;#REF!,1,IF(#REF!&gt;0,#REF!+1,1))))))</f>
        <v>1</v>
      </c>
      <c r="E5" s="25">
        <v>43872</v>
      </c>
      <c r="F5" s="26">
        <v>6000000</v>
      </c>
      <c r="G5" s="27"/>
      <c r="H5" s="28">
        <v>0.61</v>
      </c>
      <c r="J5" s="30"/>
    </row>
    <row r="6" spans="1:10" s="29" customFormat="1" ht="19.2">
      <c r="A6" s="21" t="s">
        <v>4</v>
      </c>
      <c r="B6" s="22" t="s">
        <v>10</v>
      </c>
      <c r="C6" s="23" t="s">
        <v>18</v>
      </c>
      <c r="D6" s="24">
        <f>IF(B6&lt;&gt;B5,1,IF(D5&gt;0,D5+1,IF(B5&lt;&gt;B3,1,IF(D3&gt;0,D3+1,IF(B3&lt;&gt;B2,1,IF(D2&gt;0,D2+1,1))))))</f>
        <v>1</v>
      </c>
      <c r="E6" s="25">
        <v>43872</v>
      </c>
      <c r="F6" s="26"/>
      <c r="G6" s="27">
        <v>107000000</v>
      </c>
      <c r="H6" s="28">
        <v>0.59189999999999998</v>
      </c>
      <c r="J6" s="30"/>
    </row>
    <row r="7" spans="1:10" s="29" customFormat="1" ht="19.2">
      <c r="A7" s="21" t="s">
        <v>4</v>
      </c>
      <c r="B7" s="31" t="s">
        <v>10</v>
      </c>
      <c r="C7" s="23" t="s">
        <v>18</v>
      </c>
      <c r="D7" s="24">
        <f>IF(B7&lt;&gt;B6,1,IF(D6&gt;0,D6+1,IF(B6&lt;&gt;B5,1,IF(D5&gt;0,D5+1,IF(B5&lt;&gt;B3,1,IF(D3&gt;0,D3+1,1))))))</f>
        <v>2</v>
      </c>
      <c r="E7" s="25">
        <v>44047</v>
      </c>
      <c r="F7" s="32"/>
      <c r="G7" s="27">
        <v>40465000</v>
      </c>
      <c r="H7" s="28">
        <v>0.50509999999999999</v>
      </c>
      <c r="J7" s="30"/>
    </row>
    <row r="8" spans="1:10" s="29" customFormat="1" ht="19.2">
      <c r="A8" s="21" t="s">
        <v>11</v>
      </c>
      <c r="B8" s="31" t="s">
        <v>42</v>
      </c>
      <c r="C8" s="23" t="s">
        <v>65</v>
      </c>
      <c r="D8" s="24">
        <f>IF(B8&lt;&gt;B7,1,IF(D7&gt;0,D7+1,IF(B7&lt;&gt;B6,1,IF(D6&gt;0,D6+1,IF(B6&lt;&gt;B5,1,IF(D5&gt;0,D5+1,1))))))</f>
        <v>1</v>
      </c>
      <c r="E8" s="25">
        <v>43872</v>
      </c>
      <c r="F8" s="32"/>
      <c r="G8" s="27">
        <v>34700000</v>
      </c>
      <c r="H8" s="28">
        <v>0.51419999999999999</v>
      </c>
      <c r="J8" s="30"/>
    </row>
    <row r="9" spans="1:10" s="29" customFormat="1" ht="19.2">
      <c r="A9" s="21" t="s">
        <v>12</v>
      </c>
      <c r="B9" s="31" t="s">
        <v>13</v>
      </c>
      <c r="C9" s="23" t="s">
        <v>19</v>
      </c>
      <c r="D9" s="24">
        <f t="shared" ref="D9:D24" si="0">IF(B9&lt;&gt;B8,1,IF(D8&gt;0,D8+1,IF(B8&lt;&gt;B7,1,IF(D7&gt;0,D7+1,IF(B7&lt;&gt;B6,1,IF(D6&gt;0,D6+1,1))))))</f>
        <v>1</v>
      </c>
      <c r="E9" s="25">
        <v>44047</v>
      </c>
      <c r="F9" s="32"/>
      <c r="G9" s="27">
        <v>4500000</v>
      </c>
      <c r="H9" s="28">
        <v>0.56879999999999997</v>
      </c>
      <c r="J9" s="30"/>
    </row>
    <row r="10" spans="1:10" s="29" customFormat="1" ht="19.2">
      <c r="A10" s="21" t="s">
        <v>43</v>
      </c>
      <c r="B10" s="31" t="s">
        <v>44</v>
      </c>
      <c r="C10" s="23" t="s">
        <v>66</v>
      </c>
      <c r="D10" s="24">
        <f t="shared" si="0"/>
        <v>1</v>
      </c>
      <c r="E10" s="25">
        <v>43872</v>
      </c>
      <c r="F10" s="32"/>
      <c r="G10" s="27">
        <v>46800000</v>
      </c>
      <c r="H10" s="28">
        <v>0.59989999999999999</v>
      </c>
      <c r="J10" s="30"/>
    </row>
    <row r="11" spans="1:10" s="29" customFormat="1" ht="19.2">
      <c r="A11" s="21" t="s">
        <v>43</v>
      </c>
      <c r="B11" s="31" t="s">
        <v>45</v>
      </c>
      <c r="C11" s="23" t="s">
        <v>67</v>
      </c>
      <c r="D11" s="24">
        <f t="shared" si="0"/>
        <v>1</v>
      </c>
      <c r="E11" s="25">
        <v>43872</v>
      </c>
      <c r="F11" s="32"/>
      <c r="G11" s="27">
        <v>5560000</v>
      </c>
      <c r="H11" s="28">
        <v>0.56420000000000003</v>
      </c>
      <c r="J11" s="30"/>
    </row>
    <row r="12" spans="1:10" s="29" customFormat="1" ht="19.2">
      <c r="A12" s="21" t="s">
        <v>43</v>
      </c>
      <c r="B12" s="31" t="s">
        <v>46</v>
      </c>
      <c r="C12" s="23" t="s">
        <v>68</v>
      </c>
      <c r="D12" s="24">
        <f t="shared" si="0"/>
        <v>1</v>
      </c>
      <c r="E12" s="25">
        <v>43872</v>
      </c>
      <c r="F12" s="32">
        <v>5600000</v>
      </c>
      <c r="G12" s="27"/>
      <c r="H12" s="28">
        <v>0.65920000000000001</v>
      </c>
      <c r="J12" s="30"/>
    </row>
    <row r="13" spans="1:10" s="29" customFormat="1" ht="19.2">
      <c r="A13" s="21" t="s">
        <v>5</v>
      </c>
      <c r="B13" s="22" t="s">
        <v>47</v>
      </c>
      <c r="C13" s="23" t="s">
        <v>69</v>
      </c>
      <c r="D13" s="24">
        <f t="shared" si="0"/>
        <v>1</v>
      </c>
      <c r="E13" s="33">
        <v>43872</v>
      </c>
      <c r="F13" s="26">
        <v>675000000</v>
      </c>
      <c r="G13" s="27"/>
      <c r="H13" s="28">
        <v>0.64090000000000003</v>
      </c>
      <c r="J13" s="30"/>
    </row>
    <row r="14" spans="1:10" s="29" customFormat="1" ht="19.2">
      <c r="A14" s="21" t="s">
        <v>5</v>
      </c>
      <c r="B14" s="22" t="s">
        <v>48</v>
      </c>
      <c r="C14" s="23" t="s">
        <v>70</v>
      </c>
      <c r="D14" s="24">
        <f t="shared" si="0"/>
        <v>1</v>
      </c>
      <c r="E14" s="33">
        <v>43872</v>
      </c>
      <c r="F14" s="26"/>
      <c r="G14" s="27">
        <v>125000000</v>
      </c>
      <c r="H14" s="28">
        <v>0.53029999999999999</v>
      </c>
      <c r="J14" s="30"/>
    </row>
    <row r="15" spans="1:10" s="29" customFormat="1" ht="19.2">
      <c r="A15" s="21" t="s">
        <v>49</v>
      </c>
      <c r="B15" s="22" t="s">
        <v>50</v>
      </c>
      <c r="C15" s="23" t="s">
        <v>49</v>
      </c>
      <c r="D15" s="24">
        <f t="shared" si="0"/>
        <v>1</v>
      </c>
      <c r="E15" s="33">
        <v>43872</v>
      </c>
      <c r="F15" s="26">
        <v>13200000</v>
      </c>
      <c r="G15" s="27"/>
      <c r="H15" s="28">
        <v>0.62949999999999995</v>
      </c>
      <c r="J15" s="30"/>
    </row>
    <row r="16" spans="1:10" s="29" customFormat="1" ht="19.2">
      <c r="A16" s="21" t="s">
        <v>14</v>
      </c>
      <c r="B16" s="22" t="s">
        <v>51</v>
      </c>
      <c r="C16" s="23" t="s">
        <v>71</v>
      </c>
      <c r="D16" s="24">
        <f t="shared" si="0"/>
        <v>1</v>
      </c>
      <c r="E16" s="33">
        <v>43872</v>
      </c>
      <c r="F16" s="26">
        <v>535000000</v>
      </c>
      <c r="G16" s="27"/>
      <c r="H16" s="28">
        <v>0.68569999999999998</v>
      </c>
      <c r="J16" s="30"/>
    </row>
    <row r="17" spans="1:10" s="29" customFormat="1" ht="19.2">
      <c r="A17" s="21" t="s">
        <v>14</v>
      </c>
      <c r="B17" s="22" t="s">
        <v>52</v>
      </c>
      <c r="C17" s="23" t="s">
        <v>72</v>
      </c>
      <c r="D17" s="24">
        <f t="shared" si="0"/>
        <v>1</v>
      </c>
      <c r="E17" s="33">
        <v>43872</v>
      </c>
      <c r="F17" s="26"/>
      <c r="G17" s="27">
        <v>205000000</v>
      </c>
      <c r="H17" s="28">
        <v>0.46350000000000002</v>
      </c>
      <c r="J17" s="30"/>
    </row>
    <row r="18" spans="1:10" s="29" customFormat="1" ht="19.2">
      <c r="A18" s="21" t="s">
        <v>14</v>
      </c>
      <c r="B18" s="22" t="s">
        <v>53</v>
      </c>
      <c r="C18" s="23" t="s">
        <v>73</v>
      </c>
      <c r="D18" s="24">
        <f t="shared" si="0"/>
        <v>1</v>
      </c>
      <c r="E18" s="33">
        <v>43872</v>
      </c>
      <c r="F18" s="26"/>
      <c r="G18" s="27">
        <v>4000000</v>
      </c>
      <c r="H18" s="28">
        <v>0.45659999999999995</v>
      </c>
      <c r="J18" s="30"/>
    </row>
    <row r="19" spans="1:10" s="29" customFormat="1" ht="19.2">
      <c r="A19" s="21" t="s">
        <v>6</v>
      </c>
      <c r="B19" s="31" t="s">
        <v>15</v>
      </c>
      <c r="C19" s="23" t="s">
        <v>74</v>
      </c>
      <c r="D19" s="24">
        <f t="shared" si="0"/>
        <v>1</v>
      </c>
      <c r="E19" s="25">
        <v>43872</v>
      </c>
      <c r="F19" s="32"/>
      <c r="G19" s="27">
        <v>89000000</v>
      </c>
      <c r="H19" s="34">
        <v>0.4854</v>
      </c>
      <c r="J19" s="30"/>
    </row>
    <row r="20" spans="1:10" s="29" customFormat="1" ht="19.2">
      <c r="A20" s="21" t="s">
        <v>7</v>
      </c>
      <c r="B20" s="31" t="s">
        <v>54</v>
      </c>
      <c r="C20" s="23" t="s">
        <v>75</v>
      </c>
      <c r="D20" s="24">
        <f t="shared" si="0"/>
        <v>1</v>
      </c>
      <c r="E20" s="25">
        <v>44047</v>
      </c>
      <c r="F20" s="32"/>
      <c r="G20" s="27">
        <v>317400000</v>
      </c>
      <c r="H20" s="34">
        <v>0.58779999999999999</v>
      </c>
      <c r="J20" s="30"/>
    </row>
    <row r="21" spans="1:10" s="29" customFormat="1" ht="19.2">
      <c r="A21" s="21" t="s">
        <v>7</v>
      </c>
      <c r="B21" s="31" t="s">
        <v>55</v>
      </c>
      <c r="C21" s="23" t="s">
        <v>76</v>
      </c>
      <c r="D21" s="24">
        <f t="shared" si="0"/>
        <v>1</v>
      </c>
      <c r="E21" s="25">
        <v>43872</v>
      </c>
      <c r="F21" s="32">
        <v>240000000</v>
      </c>
      <c r="G21" s="27"/>
      <c r="H21" s="34">
        <v>0.60370000000000001</v>
      </c>
      <c r="J21" s="30"/>
    </row>
    <row r="22" spans="1:10" s="29" customFormat="1" ht="19.2">
      <c r="A22" s="21" t="s">
        <v>7</v>
      </c>
      <c r="B22" s="31" t="s">
        <v>56</v>
      </c>
      <c r="C22" s="23" t="s">
        <v>77</v>
      </c>
      <c r="D22" s="24">
        <f t="shared" si="0"/>
        <v>1</v>
      </c>
      <c r="E22" s="25">
        <v>43872</v>
      </c>
      <c r="F22" s="32"/>
      <c r="G22" s="27">
        <v>600000000</v>
      </c>
      <c r="H22" s="34">
        <v>0.56330000000000002</v>
      </c>
      <c r="J22" s="30"/>
    </row>
    <row r="23" spans="1:10" s="29" customFormat="1" ht="19.2">
      <c r="A23" s="21" t="s">
        <v>7</v>
      </c>
      <c r="B23" s="31" t="s">
        <v>16</v>
      </c>
      <c r="C23" s="23" t="s">
        <v>20</v>
      </c>
      <c r="D23" s="24">
        <f t="shared" si="0"/>
        <v>1</v>
      </c>
      <c r="E23" s="25">
        <v>43872</v>
      </c>
      <c r="F23" s="32"/>
      <c r="G23" s="27">
        <v>71500000</v>
      </c>
      <c r="H23" s="34">
        <v>0.5272</v>
      </c>
      <c r="J23" s="30"/>
    </row>
    <row r="24" spans="1:10" s="29" customFormat="1" ht="19.2">
      <c r="A24" s="21" t="s">
        <v>7</v>
      </c>
      <c r="B24" s="22" t="s">
        <v>57</v>
      </c>
      <c r="C24" s="23" t="s">
        <v>7</v>
      </c>
      <c r="D24" s="24">
        <f t="shared" si="0"/>
        <v>1</v>
      </c>
      <c r="E24" s="33">
        <v>43872</v>
      </c>
      <c r="F24" s="26"/>
      <c r="G24" s="27">
        <v>470000000</v>
      </c>
      <c r="H24" s="28">
        <v>0.46689999999999998</v>
      </c>
      <c r="J24" s="30"/>
    </row>
    <row r="25" spans="1:10" s="29" customFormat="1" ht="19.2">
      <c r="A25" s="44" t="s">
        <v>17</v>
      </c>
      <c r="B25" s="45" t="s">
        <v>58</v>
      </c>
      <c r="C25" s="23" t="s">
        <v>78</v>
      </c>
      <c r="D25" s="46">
        <f>IF(B25&lt;&gt;B24,1,IF(D24&gt;0,D24+1,IF(B24&lt;&gt;B23,1,IF(D23&gt;0,D23+1,IF(B23&lt;&gt;#REF!,1,IF(#REF!&gt;0,#REF!+1,1))))))</f>
        <v>1</v>
      </c>
      <c r="E25" s="47">
        <v>43872</v>
      </c>
      <c r="F25" s="48">
        <v>275000000</v>
      </c>
      <c r="G25" s="49"/>
      <c r="H25" s="50">
        <v>0.6129</v>
      </c>
      <c r="J25" s="30"/>
    </row>
    <row r="26" spans="1:10" s="29" customFormat="1" ht="19.2">
      <c r="A26" s="44" t="s">
        <v>17</v>
      </c>
      <c r="B26" s="45" t="s">
        <v>59</v>
      </c>
      <c r="C26" s="23" t="s">
        <v>79</v>
      </c>
      <c r="D26" s="46">
        <f>IF(B26&lt;&gt;B25,1,IF(D25&gt;0,D25+1,IF(B25&lt;&gt;B24,1,IF(D24&gt;0,D24+1,IF(B24&lt;&gt;#REF!,1,IF(#REF!&gt;0,#REF!+1,1))))))</f>
        <v>1</v>
      </c>
      <c r="E26" s="47">
        <v>43872</v>
      </c>
      <c r="F26" s="48"/>
      <c r="G26" s="49">
        <v>57490000</v>
      </c>
      <c r="H26" s="50">
        <v>0.56369999999999998</v>
      </c>
      <c r="J26" s="30"/>
    </row>
    <row r="27" spans="1:10" s="29" customFormat="1" ht="19.2">
      <c r="A27" s="44" t="s">
        <v>60</v>
      </c>
      <c r="B27" s="45" t="s">
        <v>61</v>
      </c>
      <c r="C27" s="23" t="s">
        <v>60</v>
      </c>
      <c r="D27" s="46">
        <f>IF(B27&lt;&gt;B26,1,IF(D26&gt;0,D26+1,IF(B26&lt;&gt;B25,1,IF(D25&gt;0,D25+1,IF(B25&lt;&gt;#REF!,1,IF(#REF!&gt;0,#REF!+1,1))))))</f>
        <v>1</v>
      </c>
      <c r="E27" s="47">
        <v>43872</v>
      </c>
      <c r="F27" s="48"/>
      <c r="G27" s="49">
        <v>28750000</v>
      </c>
      <c r="H27" s="50">
        <v>0.34490000000000004</v>
      </c>
      <c r="J27" s="30"/>
    </row>
    <row r="28" spans="1:10" s="29" customFormat="1" ht="19.2">
      <c r="A28" s="44" t="s">
        <v>62</v>
      </c>
      <c r="B28" s="45" t="s">
        <v>63</v>
      </c>
      <c r="C28" s="23" t="s">
        <v>80</v>
      </c>
      <c r="D28" s="46">
        <f>IF(B28&lt;&gt;B27,1,IF(D27&gt;0,D27+1,IF(B27&lt;&gt;B26,1,IF(D26&gt;0,D26+1,IF(B26&lt;&gt;#REF!,1,IF(#REF!&gt;0,#REF!+1,1))))))</f>
        <v>1</v>
      </c>
      <c r="E28" s="47">
        <v>43872</v>
      </c>
      <c r="F28" s="48">
        <v>15000000</v>
      </c>
      <c r="G28" s="49"/>
      <c r="H28" s="50">
        <v>0.78259999999999996</v>
      </c>
      <c r="J28" s="30"/>
    </row>
    <row r="30" spans="1:10" s="9" customFormat="1" ht="38.4">
      <c r="A30" s="8"/>
      <c r="B30" s="17" t="s">
        <v>26</v>
      </c>
      <c r="C30" s="19" t="s">
        <v>27</v>
      </c>
      <c r="D30" s="19" t="s">
        <v>28</v>
      </c>
      <c r="E30" s="18" t="s">
        <v>29</v>
      </c>
      <c r="F30" s="18" t="s">
        <v>30</v>
      </c>
      <c r="H30" s="10"/>
      <c r="J30" s="13"/>
    </row>
    <row r="31" spans="1:10" ht="19.2">
      <c r="A31" s="8"/>
      <c r="B31" s="8" t="s">
        <v>31</v>
      </c>
      <c r="C31" s="8"/>
      <c r="D31" s="8"/>
      <c r="E31" s="20">
        <f>COUNTA(E5:E28)</f>
        <v>24</v>
      </c>
      <c r="F31" s="15">
        <f>F32+F33</f>
        <v>3971965000</v>
      </c>
    </row>
    <row r="32" spans="1:10" ht="19.2">
      <c r="A32" s="8"/>
      <c r="B32" s="8" t="s">
        <v>32</v>
      </c>
      <c r="C32" s="8"/>
      <c r="D32" s="8"/>
      <c r="E32" s="8">
        <f>COUNTIF(F5:F28,"&gt;0")</f>
        <v>8</v>
      </c>
      <c r="F32" s="15">
        <f>F4</f>
        <v>1764800000</v>
      </c>
    </row>
    <row r="33" spans="1:6" ht="19.2">
      <c r="A33" s="8"/>
      <c r="B33" s="8" t="s">
        <v>33</v>
      </c>
      <c r="C33" s="8"/>
      <c r="D33" s="8"/>
      <c r="E33" s="15">
        <f>COUNTIF(G5:G28,"&gt;0")</f>
        <v>16</v>
      </c>
      <c r="F33" s="15">
        <f>G4</f>
        <v>2207165000</v>
      </c>
    </row>
    <row r="34" spans="1:6" ht="19.2">
      <c r="A34" s="8"/>
      <c r="B34" s="8" t="s">
        <v>34</v>
      </c>
      <c r="C34" s="8"/>
      <c r="D34" s="8"/>
      <c r="E34" s="20">
        <f>E31-E37</f>
        <v>23</v>
      </c>
      <c r="F34" s="15">
        <f>F31-F37</f>
        <v>3931500000</v>
      </c>
    </row>
    <row r="35" spans="1:6" ht="19.2">
      <c r="A35" s="8"/>
      <c r="B35" s="8" t="s">
        <v>35</v>
      </c>
      <c r="C35" s="8"/>
      <c r="D35" s="8"/>
      <c r="E35" s="8">
        <f>COUNTIFS(F$5:F$28,"&gt;0",$D$5:$D$28,"=1")</f>
        <v>8</v>
      </c>
      <c r="F35" s="16">
        <f>SUMIF(D$5:D$28,"=1",$F$5:$F$28)</f>
        <v>1764800000</v>
      </c>
    </row>
    <row r="36" spans="1:6" ht="19.2">
      <c r="A36" s="8"/>
      <c r="B36" s="8" t="s">
        <v>36</v>
      </c>
      <c r="C36" s="8"/>
      <c r="D36" s="8"/>
      <c r="E36" s="8">
        <f>COUNTIFS(G$5:G$28,"&gt;0",$D$5:$D$28,"=1")</f>
        <v>15</v>
      </c>
      <c r="F36" s="16">
        <f>SUMIF(D$5:D$28,"=1",$G$5:$G$28)</f>
        <v>2166700000</v>
      </c>
    </row>
    <row r="37" spans="1:6" ht="19.2">
      <c r="A37" s="8"/>
      <c r="B37" s="8" t="s">
        <v>37</v>
      </c>
      <c r="C37" s="8"/>
      <c r="D37" s="8"/>
      <c r="E37" s="8">
        <f>SUM(E38:E39)</f>
        <v>1</v>
      </c>
      <c r="F37" s="15">
        <f>F38+F39</f>
        <v>40465000</v>
      </c>
    </row>
    <row r="38" spans="1:6" ht="19.2">
      <c r="A38" s="8"/>
      <c r="B38" s="8" t="s">
        <v>38</v>
      </c>
      <c r="C38" s="8"/>
      <c r="D38" s="8"/>
      <c r="E38" s="8">
        <f>COUNTIFS(F$5:F$28,"&gt;0",$D$5:$D$28,"=2")</f>
        <v>0</v>
      </c>
      <c r="F38" s="16">
        <f>SUMIF(D$5:D$28,"=2",$F$5:$F$28)</f>
        <v>0</v>
      </c>
    </row>
    <row r="39" spans="1:6" ht="19.2">
      <c r="A39" s="8"/>
      <c r="B39" s="8" t="s">
        <v>39</v>
      </c>
      <c r="C39" s="8"/>
      <c r="D39" s="8"/>
      <c r="E39" s="8">
        <f>COUNTIFS(G$5:G$28,"&gt;0",$D$5:$D$28,"=2")</f>
        <v>1</v>
      </c>
      <c r="F39" s="16">
        <f>SUMIF(D$5:D$28,"=2",$G$5:$G$28)</f>
        <v>40465000</v>
      </c>
    </row>
    <row r="40" spans="1:6" ht="19.2">
      <c r="A40" s="8"/>
      <c r="B40" s="8"/>
      <c r="C40" s="8"/>
      <c r="D40" s="8"/>
      <c r="E40" s="8"/>
      <c r="F40" s="8"/>
    </row>
    <row r="41" spans="1:6" ht="19.2">
      <c r="A41" s="8"/>
      <c r="B41" s="8" t="s">
        <v>40</v>
      </c>
      <c r="C41" s="8"/>
      <c r="D41" s="8"/>
      <c r="E41" s="8"/>
      <c r="F41" s="8"/>
    </row>
    <row r="44" spans="1:6" ht="15.6">
      <c r="E44" s="14">
        <f>E32/E31</f>
        <v>0.33333333333333331</v>
      </c>
      <c r="F44" s="14">
        <f>F32/F31</f>
        <v>0.44431408635272468</v>
      </c>
    </row>
  </sheetData>
  <phoneticPr fontId="0" type="noConversion"/>
  <pageMargins left="0.9" right="0.9" top="0.93" bottom="0.81" header="0.5" footer="0.5"/>
  <pageSetup scale="58" orientation="landscape" horizontalDpi="1200" verticalDpi="1200" r:id="rId1"/>
  <headerFooter differentFirst="1">
    <oddHeader>&amp;C&amp;"Segoe UI,Bold"&amp;22School District Excess General Fund Levy Submissions for School District Bond Issue Submissions—2020 Election Year</oddHeader>
    <oddFooter>&amp;Rp.&amp;P│</oddFooter>
  </headerFooter>
  <rowBreaks count="1" manualBreakCount="1">
    <brk id="41" max="7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1463BI(21)Table</vt:lpstr>
      <vt:lpstr>'1463BI(21)Table'!Print_Area</vt:lpstr>
      <vt:lpstr>'1463BI(21)Table'!Print_Titles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1463 Bond</dc:title>
  <dc:creator>Melissa Jarmon</dc:creator>
  <cp:keywords>2021 Levy;1463 Bond;2021 Election Year</cp:keywords>
  <cp:lastModifiedBy>Melissa Jarmon</cp:lastModifiedBy>
  <cp:lastPrinted>2021-10-13T22:13:11Z</cp:lastPrinted>
  <dcterms:created xsi:type="dcterms:W3CDTF">2003-05-09T20:40:41Z</dcterms:created>
  <dcterms:modified xsi:type="dcterms:W3CDTF">2022-03-04T18:56:46Z</dcterms:modified>
</cp:coreProperties>
</file>