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S:\Apportionment\Sch Finance\Tools and Forms\"/>
    </mc:Choice>
  </mc:AlternateContent>
  <xr:revisionPtr revIDLastSave="0" documentId="13_ncr:1_{D7B82BA9-A2E5-4FF8-8A2E-81C6EA2BD075}" xr6:coauthVersionLast="47" xr6:coauthVersionMax="47" xr10:uidLastSave="{00000000-0000-0000-0000-000000000000}"/>
  <bookViews>
    <workbookView xWindow="59160" yWindow="585" windowWidth="21735" windowHeight="15015" activeTab="1" xr2:uid="{00000000-000D-0000-FFFF-FFFF00000000}"/>
  </bookViews>
  <sheets>
    <sheet name="Instructions" sheetId="3" r:id="rId1"/>
    <sheet name="Long-Form" sheetId="1" r:id="rId2"/>
    <sheet name="23-24 Fuel Inflator" sheetId="5" r:id="rId3"/>
    <sheet name="Fuel Inflator" sheetId="4" r:id="rId4"/>
  </sheets>
  <definedNames>
    <definedName name="_xlnm._FilterDatabase" localSheetId="1" hidden="1">'Long-Form'!$A$1:$L$7</definedName>
    <definedName name="_xlnm.Print_Area" localSheetId="0">Instructions!$A$1:$A$34</definedName>
    <definedName name="_xlnm.Print_Area" localSheetId="1">'Long-Form'!$A$1:$I$60</definedName>
    <definedName name="_xlnm.Print_Titles" localSheetId="0">Instructions!$1:$1</definedName>
    <definedName name="_xlnm.Print_Titles" localSheetId="1">'Long-Form'!$1:$8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5" l="1"/>
  <c r="G22" i="5"/>
  <c r="H11" i="5" s="1"/>
  <c r="D22" i="5"/>
  <c r="C22" i="5"/>
  <c r="D11" i="5" s="1"/>
  <c r="G20" i="5"/>
  <c r="H19" i="5"/>
  <c r="H20" i="5" s="1"/>
  <c r="G19" i="5"/>
  <c r="D19" i="5"/>
  <c r="D20" i="5" s="1"/>
  <c r="C19" i="5"/>
  <c r="C20" i="5" s="1"/>
  <c r="H16" i="5"/>
  <c r="H17" i="5" s="1"/>
  <c r="G16" i="5"/>
  <c r="G17" i="5" s="1"/>
  <c r="D16" i="5"/>
  <c r="D17" i="5" s="1"/>
  <c r="C16" i="5"/>
  <c r="C17" i="5" s="1"/>
  <c r="H13" i="5"/>
  <c r="H14" i="5" s="1"/>
  <c r="G13" i="5"/>
  <c r="G14" i="5" s="1"/>
  <c r="D13" i="5"/>
  <c r="D14" i="5" s="1"/>
  <c r="C13" i="5"/>
  <c r="C27" i="4"/>
  <c r="H22" i="4"/>
  <c r="G22" i="4"/>
  <c r="D22" i="4"/>
  <c r="C22" i="4"/>
  <c r="D11" i="4" s="1"/>
  <c r="H19" i="4"/>
  <c r="H20" i="4" s="1"/>
  <c r="G19" i="4"/>
  <c r="G20" i="4" s="1"/>
  <c r="D19" i="4"/>
  <c r="D20" i="4" s="1"/>
  <c r="C19" i="4"/>
  <c r="C20" i="4" s="1"/>
  <c r="H16" i="4"/>
  <c r="H17" i="4" s="1"/>
  <c r="G16" i="4"/>
  <c r="G17" i="4" s="1"/>
  <c r="D16" i="4"/>
  <c r="D17" i="4" s="1"/>
  <c r="C16" i="4"/>
  <c r="C17" i="4" s="1"/>
  <c r="H14" i="4"/>
  <c r="D14" i="4"/>
  <c r="C14" i="4"/>
  <c r="H13" i="4"/>
  <c r="G13" i="4"/>
  <c r="D13" i="4"/>
  <c r="C13" i="4"/>
  <c r="H11" i="4"/>
  <c r="G37" i="1"/>
  <c r="G36" i="1"/>
  <c r="G35" i="1"/>
  <c r="G34" i="1"/>
  <c r="E52" i="1"/>
  <c r="B47" i="1"/>
  <c r="H38" i="1" l="1"/>
  <c r="H23" i="5"/>
  <c r="G23" i="5"/>
  <c r="D23" i="5"/>
  <c r="C14" i="5"/>
  <c r="C23" i="5" s="1"/>
  <c r="H23" i="4"/>
  <c r="G23" i="4"/>
  <c r="G14" i="4"/>
  <c r="D23" i="4"/>
  <c r="C23" i="4"/>
  <c r="I6" i="1"/>
  <c r="G20" i="1" s="1"/>
  <c r="I7" i="1"/>
  <c r="C22" i="1"/>
  <c r="D38" i="1"/>
  <c r="G24" i="5" l="1"/>
  <c r="G27" i="5" s="1"/>
  <c r="C24" i="5"/>
  <c r="C27" i="5" s="1"/>
  <c r="G24" i="4"/>
  <c r="C24" i="4"/>
  <c r="H54" i="4"/>
  <c r="G54" i="4"/>
  <c r="H43" i="4" s="1"/>
  <c r="D54" i="4"/>
  <c r="C54" i="4"/>
  <c r="D43" i="4" s="1"/>
  <c r="H51" i="4"/>
  <c r="H52" i="4" s="1"/>
  <c r="G51" i="4"/>
  <c r="G52" i="4" s="1"/>
  <c r="D51" i="4"/>
  <c r="D52" i="4" s="1"/>
  <c r="C51" i="4"/>
  <c r="C52" i="4" s="1"/>
  <c r="H48" i="4"/>
  <c r="H49" i="4" s="1"/>
  <c r="G48" i="4"/>
  <c r="G49" i="4" s="1"/>
  <c r="D48" i="4"/>
  <c r="D49" i="4" s="1"/>
  <c r="C48" i="4"/>
  <c r="C49" i="4" s="1"/>
  <c r="H45" i="4"/>
  <c r="H46" i="4" s="1"/>
  <c r="G45" i="4"/>
  <c r="G46" i="4" s="1"/>
  <c r="D45" i="4"/>
  <c r="D46" i="4" s="1"/>
  <c r="C45" i="4"/>
  <c r="C46" i="4" s="1"/>
  <c r="D55" i="4" l="1"/>
  <c r="C55" i="4"/>
  <c r="H55" i="4"/>
  <c r="G55" i="4"/>
  <c r="H87" i="4"/>
  <c r="G87" i="4"/>
  <c r="H76" i="4" s="1"/>
  <c r="H84" i="4"/>
  <c r="H85" i="4" s="1"/>
  <c r="G84" i="4"/>
  <c r="G85" i="4" s="1"/>
  <c r="H81" i="4"/>
  <c r="H82" i="4" s="1"/>
  <c r="G81" i="4"/>
  <c r="G82" i="4" s="1"/>
  <c r="H78" i="4"/>
  <c r="H79" i="4" s="1"/>
  <c r="G78" i="4"/>
  <c r="D87" i="4"/>
  <c r="C87" i="4"/>
  <c r="D76" i="4" s="1"/>
  <c r="D84" i="4"/>
  <c r="D85" i="4" s="1"/>
  <c r="C84" i="4"/>
  <c r="C85" i="4" s="1"/>
  <c r="D81" i="4"/>
  <c r="D82" i="4" s="1"/>
  <c r="C81" i="4"/>
  <c r="C82" i="4" s="1"/>
  <c r="D78" i="4"/>
  <c r="D79" i="4" s="1"/>
  <c r="C78" i="4"/>
  <c r="C56" i="4" l="1"/>
  <c r="G56" i="4"/>
  <c r="H88" i="4"/>
  <c r="D88" i="4"/>
  <c r="G79" i="4"/>
  <c r="G88" i="4" s="1"/>
  <c r="C79" i="4"/>
  <c r="C88" i="4" s="1"/>
  <c r="E58" i="1"/>
  <c r="C89" i="4" l="1"/>
  <c r="G89" i="4" l="1"/>
  <c r="H7" i="1" l="1"/>
  <c r="I45" i="1" l="1"/>
  <c r="G21" i="1" l="1"/>
  <c r="G25" i="1"/>
  <c r="G18" i="1"/>
  <c r="H6" i="1"/>
  <c r="B23" i="1"/>
  <c r="G44" i="1"/>
  <c r="G26" i="1"/>
  <c r="G27" i="1"/>
  <c r="G28" i="1"/>
  <c r="G29" i="1"/>
  <c r="G30" i="1"/>
  <c r="G31" i="1"/>
  <c r="D19" i="1"/>
  <c r="G17" i="1"/>
  <c r="G16" i="1"/>
  <c r="G15" i="1"/>
  <c r="I13" i="1"/>
  <c r="H40" i="1"/>
  <c r="H39" i="1"/>
  <c r="H11" i="1"/>
  <c r="D32" i="1"/>
  <c r="D42" i="1" l="1"/>
  <c r="C47" i="1" s="1"/>
  <c r="E48" i="1" s="1"/>
  <c r="H32" i="1"/>
  <c r="H19" i="1"/>
  <c r="G22" i="1"/>
  <c r="H23" i="1" s="1"/>
  <c r="H42" i="1" l="1"/>
  <c r="E51" i="1"/>
  <c r="E53" i="1" s="1"/>
  <c r="E60" i="1" s="1"/>
  <c r="G47" i="1" l="1"/>
  <c r="I48" i="1" s="1"/>
  <c r="I5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daniel.lunghofer</author>
    <author>Cal.Brodie</author>
  </authors>
  <commentList>
    <comment ref="C22" authorId="0" shapeId="0" xr:uid="{00000000-0006-0000-0100-000001000000}">
      <text>
        <r>
          <rPr>
            <b/>
            <sz val="8"/>
            <color indexed="81"/>
            <rFont val="Tahoma"/>
            <family val="2"/>
          </rPr>
          <t>OSPI:</t>
        </r>
        <r>
          <rPr>
            <sz val="8"/>
            <color indexed="81"/>
            <rFont val="Tahoma"/>
            <family val="2"/>
          </rPr>
          <t xml:space="preserve">
This amount should not be greater than the amount recorded in Activity 52, Object 5.</t>
        </r>
      </text>
    </comment>
    <comment ref="B23" authorId="1" shapeId="0" xr:uid="{00000000-0006-0000-0100-000002000000}">
      <text>
        <r>
          <rPr>
            <b/>
            <sz val="8"/>
            <color indexed="81"/>
            <rFont val="Tahoma"/>
            <family val="2"/>
          </rPr>
          <t>Fuel is inflated above using the PPI.  This amount captures the fuel inflator(s)  impact above this level.</t>
        </r>
      </text>
    </comment>
    <comment ref="B40" authorId="0" shapeId="0" xr:uid="{00000000-0006-0000-0100-000003000000}">
      <text>
        <r>
          <rPr>
            <b/>
            <sz val="8"/>
            <color indexed="81"/>
            <rFont val="Tahoma"/>
            <family val="2"/>
          </rPr>
          <t xml:space="preserve">OSPI: </t>
        </r>
        <r>
          <rPr>
            <sz val="8"/>
            <color indexed="81"/>
            <rFont val="Tahoma"/>
            <family val="2"/>
          </rPr>
          <t>Examples include any field trips that are directly charged to the appropriate program but the miles are in the mileage report; any ASB-related trips that are treated as a refund of expenditure in the General Fund.</t>
        </r>
      </text>
    </comment>
  </commentList>
</comments>
</file>

<file path=xl/sharedStrings.xml><?xml version="1.0" encoding="utf-8"?>
<sst xmlns="http://schemas.openxmlformats.org/spreadsheetml/2006/main" count="444" uniqueCount="207">
  <si>
    <t>Split Between State-Funded and Non-State-Funded Transportation</t>
  </si>
  <si>
    <t>Step One: Calculate Non-State-Funded Cost Based on Mileage</t>
  </si>
  <si>
    <t>Enter Amounts in Yellow (Shaded) Cells</t>
  </si>
  <si>
    <t>Activity 51—Supervision</t>
  </si>
  <si>
    <t>Activity 52—Operation of Buses</t>
  </si>
  <si>
    <t>3a</t>
  </si>
  <si>
    <t xml:space="preserve">    Object 0—Debit Transfer</t>
  </si>
  <si>
    <t>3b</t>
  </si>
  <si>
    <r>
      <t xml:space="preserve">    Object 5—Supplies</t>
    </r>
    <r>
      <rPr>
        <b/>
        <sz val="10"/>
        <rFont val="Arial"/>
        <family val="2"/>
      </rPr>
      <t/>
    </r>
  </si>
  <si>
    <t>3c</t>
  </si>
  <si>
    <t xml:space="preserve">    Object 7—Purchased Services - Include costs 
    that are allocable and not a specific trip expense.</t>
  </si>
  <si>
    <t>3d</t>
  </si>
  <si>
    <r>
      <t xml:space="preserve">    Object 9—Capital Outlay</t>
    </r>
    <r>
      <rPr>
        <b/>
        <sz val="10"/>
        <rFont val="Arial"/>
        <family val="2"/>
      </rPr>
      <t/>
    </r>
  </si>
  <si>
    <t>3e</t>
  </si>
  <si>
    <t>Total Activity 52</t>
  </si>
  <si>
    <t>Activity 53—Maintenance of Buses</t>
  </si>
  <si>
    <t>4a</t>
  </si>
  <si>
    <t>4b</t>
  </si>
  <si>
    <t xml:space="preserve">    Object 3—Classified Salaries</t>
  </si>
  <si>
    <t>4c</t>
  </si>
  <si>
    <t xml:space="preserve">    Object 4—Benefits</t>
  </si>
  <si>
    <t>4d</t>
  </si>
  <si>
    <t>4e</t>
  </si>
  <si>
    <t xml:space="preserve">    Object 7—Purchased Services </t>
  </si>
  <si>
    <t>4f</t>
  </si>
  <si>
    <t xml:space="preserve">    Object 8—Travel</t>
  </si>
  <si>
    <t>4g</t>
  </si>
  <si>
    <t>4h</t>
  </si>
  <si>
    <t>Total Activity 53</t>
  </si>
  <si>
    <t>Total Miles From Mileage Report</t>
  </si>
  <si>
    <t>Total Cost Based on Hours</t>
  </si>
  <si>
    <t>Non To/From Only</t>
  </si>
  <si>
    <t>9a</t>
  </si>
  <si>
    <t>Total Expenditures</t>
  </si>
  <si>
    <t>XXXXX</t>
  </si>
  <si>
    <t>Costs Per Mile</t>
  </si>
  <si>
    <t>9b</t>
  </si>
  <si>
    <t>Non To/From Cost per Mile Including Supervisory from Line 2</t>
  </si>
  <si>
    <t xml:space="preserve">    Object 5—Supplies (including Fuel)</t>
  </si>
  <si>
    <t>Gasoline</t>
  </si>
  <si>
    <t>Diesel</t>
  </si>
  <si>
    <t>PPI</t>
  </si>
  <si>
    <t>Total Number of Non-State-Funded Trip Miles</t>
  </si>
  <si>
    <t>Total Cost of Non-State-Funded Trips</t>
  </si>
  <si>
    <t>Overtime Cost per Hour of Driver (Including Benefits)</t>
  </si>
  <si>
    <t>Total Trip Hours: Overtime</t>
  </si>
  <si>
    <t>Calculating state-funded and non-state-funded pupil transportation costs using the Long Form</t>
  </si>
  <si>
    <t>There are some special situations and circumstances that can affect the above calculations.</t>
  </si>
  <si>
    <t>Gasoline and Diesel Price Inflators</t>
  </si>
  <si>
    <t>For Projecting School District Fuel Expenditures</t>
  </si>
  <si>
    <t>For Calculating To/From Transportation Costs</t>
  </si>
  <si>
    <t>Gasoline Price Inflator</t>
  </si>
  <si>
    <t>Diesel Price Inflator</t>
  </si>
  <si>
    <t>Month</t>
  </si>
  <si>
    <t>Q3</t>
  </si>
  <si>
    <t>September</t>
  </si>
  <si>
    <t>Q4</t>
  </si>
  <si>
    <t xml:space="preserve">October </t>
  </si>
  <si>
    <t>November</t>
  </si>
  <si>
    <t>December</t>
  </si>
  <si>
    <t>Q1</t>
  </si>
  <si>
    <t>January</t>
  </si>
  <si>
    <t>February</t>
  </si>
  <si>
    <t>March</t>
  </si>
  <si>
    <t>Q2</t>
  </si>
  <si>
    <t>April</t>
  </si>
  <si>
    <t>May</t>
  </si>
  <si>
    <t>June</t>
  </si>
  <si>
    <t>July</t>
  </si>
  <si>
    <t>August</t>
  </si>
  <si>
    <t>Annual Average</t>
  </si>
  <si>
    <t>Percent Change</t>
  </si>
  <si>
    <r>
      <rPr>
        <b/>
        <sz val="12"/>
        <rFont val="Calibri"/>
        <family val="2"/>
        <scheme val="minor"/>
      </rPr>
      <t xml:space="preserve">Optional: </t>
    </r>
    <r>
      <rPr>
        <sz val="12"/>
        <rFont val="Calibri"/>
        <family val="2"/>
        <scheme val="minor"/>
      </rPr>
      <t xml:space="preserve">Add transportation expenditures in the above activity-object combinations that were </t>
    </r>
    <r>
      <rPr>
        <u/>
        <sz val="12"/>
        <rFont val="Calibri"/>
        <family val="2"/>
        <scheme val="minor"/>
      </rPr>
      <t>originally debited</t>
    </r>
    <r>
      <rPr>
        <sz val="12"/>
        <rFont val="Calibri"/>
        <family val="2"/>
        <scheme val="minor"/>
      </rPr>
      <t xml:space="preserve"> to a program other than 99, for which the miles are included on the mileage report.</t>
    </r>
  </si>
  <si>
    <t>Using the Long-Form</t>
  </si>
  <si>
    <t>Total Non-to-and-from Trip Hours: Non-Overtime/Blended</t>
  </si>
  <si>
    <t>Total Cost of Non-State-Funded Trips based on Mileage</t>
  </si>
  <si>
    <t>Step Two of the Long Form calculates the amount to be charged for non-state-funded trips.</t>
  </si>
  <si>
    <t xml:space="preserve">Step One of the Long-Form calculates the per-mile rate, based on current year costs and mileage. </t>
  </si>
  <si>
    <t>A calculation for a standard trip rate to be used next fiscal year.</t>
  </si>
  <si>
    <t>Note 1: Districts may choose to separately inflate their diesel and gasoline costs from other operations costs. Spaces are provided separately within the Line Three area to enter the amount of diesel and gasoline costs that the district spent in the prior fiscal year. Annually, upon publication of the September Transportation Revenue Forecast, OSPI will update the diesel and gasoline inflators separately, based on projected price changes in the revenue forecast. In instances where the projected price of fuel is expected to be significantly above the prior year’s fuel prices, this allows for districts to project that cost increase.</t>
  </si>
  <si>
    <t xml:space="preserve">Note 2: The hourly rate for drivers recorded on the long form can vary. A district’s contract may specify that any non-to-and-from transportation is paid at a higher rate, or a driver who handles a non-to-and-from trip may be pushed into overtime by the end of their work week, and so forth. In addition, drivers who are on standby during an event (such as an out-of-town football game) may also be paid two different rates. In situations where multiple rates may apply, the district may either group them into non-overtime (regular) rates and overtime rates, or determine a blended or average rate that should be used when charging driver time for non-to-and-from transportation. </t>
  </si>
  <si>
    <t>Note 3: Space is provided within the form for reporting the number of both overtime and non-overtime hours worked by drivers. Districts should make reasonable efforts to ensure that the hourly rate charged for non-to-and-from transportation most closely matches the actual costs. If several different hourly rates are used, districts should determine an average rate that will be used for costing driver time.</t>
  </si>
  <si>
    <t xml:space="preserve">Note 4: The hourly rate for drivers can be reduced by certain employee benefits. If an employee benefit does not incrementally increase based upon hours worked, it is a core cost and the total cost of this employee benefit is applicable to Program 99. Permissive benefits like medical, dental, and vision are generally considered core costs. Other employee benefits, such as payroll tax, retirement, and workers comp are retained in the hourly rate calculation because they incrementally increase based upon hours worked. </t>
  </si>
  <si>
    <t xml:space="preserve">Plus </t>
  </si>
  <si>
    <t>A Per Mile Rate</t>
  </si>
  <si>
    <t>Cost per Hour of Driver (Including Benefits) (Non-Overtime or Blended Rate) (Review Notes 2, 3, and 4 in the Instructions)</t>
  </si>
  <si>
    <t>Using the Long-Form to create a non-to-and-from trip rate for the next fiscal year.</t>
  </si>
  <si>
    <t>Methodologies can vary for Driver hourly rates used to determine Trip Costs charged to Non-to-and-from pupil transportation. Please Note: The district’s policy for trip rates should be applied in a consistent fashion across similar Programs.</t>
  </si>
  <si>
    <t>Fiscal Year Quarter</t>
  </si>
  <si>
    <t>Crude Oil Price ($/barrel)</t>
  </si>
  <si>
    <t>WA Retail Gasoline Price ($/gal)</t>
  </si>
  <si>
    <t>WA Retail Diesel Price ($/gal)</t>
  </si>
  <si>
    <t>2018: Q3</t>
  </si>
  <si>
    <t>2018: Q4</t>
  </si>
  <si>
    <t>2019: Q1</t>
  </si>
  <si>
    <t>2019: Q2</t>
  </si>
  <si>
    <t>FY 2019</t>
  </si>
  <si>
    <t>2019: Q3</t>
  </si>
  <si>
    <t>2019: Q4</t>
  </si>
  <si>
    <t>SY 2018-19 (Actual Costs)</t>
  </si>
  <si>
    <t>SY 2019-20 (Projected Costs)</t>
  </si>
  <si>
    <t>For School Year 2019-2020</t>
  </si>
  <si>
    <t>2020: Q1</t>
  </si>
  <si>
    <t>2020: Q2</t>
  </si>
  <si>
    <t>FY 2020</t>
  </si>
  <si>
    <t>2020: Q3</t>
  </si>
  <si>
    <t>2020: Q4</t>
  </si>
  <si>
    <t>2021: Q1</t>
  </si>
  <si>
    <t>2021: Q2</t>
  </si>
  <si>
    <t>FY 2021</t>
  </si>
  <si>
    <t>2021: Q3</t>
  </si>
  <si>
    <t>2021: Q4</t>
  </si>
  <si>
    <t>2022: Q1</t>
  </si>
  <si>
    <t>2022: Q2</t>
  </si>
  <si>
    <t>FY 2022</t>
  </si>
  <si>
    <t>Source: Washington Department of Transportation, September 2019 Transportation Revenue Forecast</t>
  </si>
  <si>
    <t>Source: Figure 7: Near-term UNADJUSTED BASELINE Qtrly Fuel Prices: September 2019</t>
  </si>
  <si>
    <t>2022: Q3</t>
  </si>
  <si>
    <t>2022: Q4</t>
  </si>
  <si>
    <t>2023: Q1</t>
  </si>
  <si>
    <t>2023: Q2</t>
  </si>
  <si>
    <t>FY 2023</t>
  </si>
  <si>
    <t>1a</t>
  </si>
  <si>
    <t>5a</t>
  </si>
  <si>
    <t>5b</t>
  </si>
  <si>
    <t>5c</t>
  </si>
  <si>
    <t>5d</t>
  </si>
  <si>
    <t>5e</t>
  </si>
  <si>
    <t>Activity 58—Remote Learning</t>
  </si>
  <si>
    <t>10a</t>
  </si>
  <si>
    <t>10b</t>
  </si>
  <si>
    <t>Total Activity 58</t>
  </si>
  <si>
    <t>Item</t>
  </si>
  <si>
    <t>Payments to School Districts (Include non-core expenses only)</t>
  </si>
  <si>
    <t>Total Activity 29</t>
  </si>
  <si>
    <t>Include ONLY staff assigned SOLELY to non-to-and-from activities. Most districts will have zero.</t>
  </si>
  <si>
    <t xml:space="preserve">    Object 7—Purchased Services - Include costs that are allocable and not a specific trip expense.</t>
  </si>
  <si>
    <t>PPI Inflator</t>
  </si>
  <si>
    <r>
      <t xml:space="preserve">Subtract any </t>
    </r>
    <r>
      <rPr>
        <u/>
        <sz val="12"/>
        <rFont val="Calibri"/>
        <family val="2"/>
        <scheme val="minor"/>
      </rPr>
      <t>non-student transportation costs</t>
    </r>
    <r>
      <rPr>
        <sz val="12"/>
        <rFont val="Calibri"/>
        <family val="2"/>
        <scheme val="minor"/>
      </rPr>
      <t xml:space="preserve"> that are in items 1–5 at this point. Enter as a negative. </t>
    </r>
    <r>
      <rPr>
        <b/>
        <sz val="12"/>
        <rFont val="Calibri"/>
        <family val="2"/>
        <scheme val="minor"/>
      </rPr>
      <t>See Note 1 below.</t>
    </r>
  </si>
  <si>
    <t>Per-Mile Rate Calculated From Part One (Line 10b)</t>
  </si>
  <si>
    <t>Total Number of Non-State-Funded Trip Miles  (Line 9b)</t>
  </si>
  <si>
    <t>SY 2020-21 (Actual Costs)</t>
  </si>
  <si>
    <t>SY 2021-22 (Projected Costs)</t>
  </si>
  <si>
    <t>For School Year 2021-2022</t>
  </si>
  <si>
    <t>Source: Washington Department of Transportation, June 2021 Tansportation Revenue Forecast</t>
  </si>
  <si>
    <t>Source: Figure 13: Near-term UNADJUSTED BASELINE Qtrly Fuel Prices: June 2021</t>
  </si>
  <si>
    <r>
      <rPr>
        <b/>
        <u val="singleAccounting"/>
        <sz val="14"/>
        <rFont val="Calibri"/>
        <family val="2"/>
        <scheme val="minor"/>
      </rPr>
      <t>A Driver Hourly Rate</t>
    </r>
    <r>
      <rPr>
        <sz val="12"/>
        <rFont val="Calibri"/>
        <family val="2"/>
        <scheme val="minor"/>
      </rPr>
      <t>:</t>
    </r>
  </si>
  <si>
    <t>Use professional judgement to estimate an hourly rate for bus drivers based on the amounts reported in column E and other salary factors in the subsequent year.</t>
  </si>
  <si>
    <t>Total Costs to Allocate on a                               Per Mile Basis</t>
  </si>
  <si>
    <r>
      <rPr>
        <b/>
        <sz val="12"/>
        <rFont val="Calibri"/>
        <family val="2"/>
        <scheme val="minor"/>
      </rPr>
      <t>Optional</t>
    </r>
    <r>
      <rPr>
        <sz val="12"/>
        <rFont val="Calibri"/>
        <family val="2"/>
        <scheme val="minor"/>
      </rPr>
      <t>: Inflate (deflate) :  Diesel Costs</t>
    </r>
  </si>
  <si>
    <r>
      <rPr>
        <b/>
        <sz val="12"/>
        <rFont val="Calibri"/>
        <family val="2"/>
        <scheme val="minor"/>
      </rPr>
      <t>Optional</t>
    </r>
    <r>
      <rPr>
        <sz val="12"/>
        <rFont val="Calibri"/>
        <family val="2"/>
        <scheme val="minor"/>
      </rPr>
      <t>: Cost of fuel included In Activity 52</t>
    </r>
  </si>
  <si>
    <r>
      <rPr>
        <b/>
        <sz val="12"/>
        <rFont val="Calibri"/>
        <family val="2"/>
        <scheme val="minor"/>
      </rPr>
      <t>Optional</t>
    </r>
    <r>
      <rPr>
        <sz val="12"/>
        <rFont val="Calibri"/>
        <family val="2"/>
        <scheme val="minor"/>
      </rPr>
      <t>: Inflate (deflate) :  Gasoline Costs</t>
    </r>
  </si>
  <si>
    <t xml:space="preserve">Calculate a Trip Rate that the district may use in the new school year. </t>
  </si>
  <si>
    <t>Step Two: Calculate Non-State-Funded Costs Including Driver Hours</t>
  </si>
  <si>
    <t>June 2021 OFM Fuel Forecast</t>
  </si>
  <si>
    <t xml:space="preserve">The Long-Form is a two-step calculation based upon vehicle costs per mile, plus driver costs per hour. The long form must be used by Class I districts and by any Class II districts that either do not meet the criteria to use the short form or choose not to use the short form. Use of the long form allows for charges to other programs throughout the year. </t>
  </si>
  <si>
    <t>The primary intent of the Long-Form is to calculate the total cost of non-state-funded trips incurred in the current year. This amount should have been charged out throughout the year to other programs in the debit-credit transfer process. Current year mileage from the mileage report and current year expenditures are used in the Long-Form. The amount representing the “Total Cost of Non-State-Funded Trips” (Line 19) on the Long-Form should be very similar to, if not equal to, the credit-transfers to Programs in Activity 59, Object 1.</t>
  </si>
  <si>
    <t xml:space="preserve">School district should take care to only include Incremental Costs and Direct Costs in the Long-Form; Core Costs should be excluded.  Including Core Costs in the Long-Form will decrease funding from the Transportation Allocation and this will shift the burden to fund transportation to Basic Education or levy. Additional information about the Long-Form is included in Appendix B of the Accounting Manual. </t>
  </si>
  <si>
    <t>Line One, Activity 29: Districts that have recorded payments to other school districts enter those costs in Line 1.</t>
  </si>
  <si>
    <t>Line Two, Activity 51: If a district hires staff to deal specifically with handling non-to and from transportation issues, those costs would be entered on line two.  Staff that handles both to-and-from and non-to-and-from transportation would be left out as their cost is a core cost of the program.</t>
  </si>
  <si>
    <t>Line Three, Activity 52: Districts enter the cost of operating buses in the appropriate locations. Only enter amounts from objects 0, 5, 7, or 9 on this line. Driver costs (objects 2, 3, and 4) are handled in Step Two.  Also, review Note 1 in the Instructions for optional fuel cost adjustments.</t>
  </si>
  <si>
    <t>Line Four, Activity 53: Districts enter the costs relating to the maintenance of buses in the appropriate locations on the form.</t>
  </si>
  <si>
    <t>Line Five, Activity 58: Districts enter the cost of remote learning operations in the appropriate locations. Only enter amounts from objects 0, 5, 7, or 9 on this line. Driver costs (objects 2, 3, and 4) are handled in Step Two.</t>
  </si>
  <si>
    <t>Line Seven: If the district has charged any transportation expenditures to another program such as M, but those miles are included on the mileage report, the costs need to be added in on this line. This ensures that the proper amount per mile is calculated.</t>
  </si>
  <si>
    <t>Line Eight: A calculated field of the total amount of costs that varied based on the number of miles driven.</t>
  </si>
  <si>
    <t>Line Six: If the district has any non-student transportation costs that are in Program 99 at the end of the year that relate to any of the costs recorded above, those costs need to be removed from the cost pool before the district can calculate the per-mile costs. Ideally, these costs should have been moved out from Program 99 through journal entries or direct-charging the appropriate programs. Examples of costs to enter here are costs relating to maintenance or transportation cooperatives that have not been moved out of Program 99.</t>
  </si>
  <si>
    <t>Line Nine: The total number of miles driven on the mileage report is entered here.  Enter the number of non-to-and from miles driven during the year in the cell provided.</t>
  </si>
  <si>
    <t>Line Thirteen: The total cost for non-to-and-from transportation based on total non-to-and-from miles is calculated.</t>
  </si>
  <si>
    <t>Line Eighteen: This is the total cost for non-to-and-from transportation, based on the total non-to-and-from hours driven.</t>
  </si>
  <si>
    <t>Line Eleven: The calculated cost per mile from Part One, Line 10 is pulled into the appropriate cell.</t>
  </si>
  <si>
    <t>Line Twelve: The number of non-to-and-from miles entered on Part One, Line 9 is pulled into the appropriate cell.</t>
  </si>
  <si>
    <t>Line Fourteen: It is important for the reader to review Notes 2, 3, and 4 below. If the district uses a non-overtime rate and an overtime rate separately, enter the non-overtime rate in Line Fourteen. Alternatively, if the district uses a blended rate (see below), enter that rate in Line Fourteen.</t>
  </si>
  <si>
    <t>Line Fifteen: If the district uses a non-overtime rate and an overtime rate separately, enter the overtime rate in Line Fifteen.</t>
  </si>
  <si>
    <t>Line Sixteen: Enter the number of non-overtime hours driven for non-to-and-from transportation, or if the district is using a blended rate, enter the total number of hours driven for non-to-and-from transportation on Line Sixteen.</t>
  </si>
  <si>
    <t>Line Nineteen: This line is the total cost for non-to-and-from transportation for the prior year, based on miles driven (Line 13) and the number of hours charged (Line 18).</t>
  </si>
  <si>
    <t>Line Seventeen: If applicable, enter the number of overtime hours driven on Line Seventeen.</t>
  </si>
  <si>
    <t>Line Ten: The calculated operating cost per mile. This is the sum of all of the operations, maintenance, and miscellaneous costs divided by the number of miles driven over the year. If the district entered anything on Line Two (non-to-and-from supervision costs), those costs are added to the total costs (Line Eight) before arriving at the calculated costs per mile.</t>
  </si>
  <si>
    <t xml:space="preserve">Long Method Template </t>
  </si>
  <si>
    <t>Costs and Mileage from the current fiscal year</t>
  </si>
  <si>
    <t xml:space="preserve">Trip Rate Estimator for next fiscal year </t>
  </si>
  <si>
    <t>For School Year 2022-2023</t>
  </si>
  <si>
    <t>Source: Washington Department of Transportation, June 2022 Tansportation Revenue Forecast</t>
  </si>
  <si>
    <t>June 2022 OFM Fuel Forecast</t>
  </si>
  <si>
    <t>Source: Figure 11: Near-term UNADJUSTED BASELINE Qtrly Fuel Prices: June 2022</t>
  </si>
  <si>
    <t>2023: Q3</t>
  </si>
  <si>
    <t>SY 2021-22 (Actual Costs)</t>
  </si>
  <si>
    <t>SY 2022-23 (Projected Costs)</t>
  </si>
  <si>
    <t>FY 2024</t>
  </si>
  <si>
    <t>data for 2023 Q3 was not available on OFM report.  Used Q2 data.</t>
  </si>
  <si>
    <r>
      <t xml:space="preserve">The Long-Form is intended to calculate an amount of non-state-funded transportation costs to move out of Program 99, using the debit-credit transfer process. The results calculated in the tool are compared to amounts reported in Activity 59, Object Code 1 as of August 31, 20XX (The current year ending). </t>
    </r>
    <r>
      <rPr>
        <u/>
        <sz val="12"/>
        <rFont val="Calibri"/>
        <family val="2"/>
        <scheme val="minor"/>
      </rPr>
      <t>All Non-state-funded costs calculated in the tool must be moved from Program 99 by year-end</t>
    </r>
    <r>
      <rPr>
        <sz val="12"/>
        <rFont val="Calibri"/>
        <family val="2"/>
        <scheme val="minor"/>
      </rPr>
      <t xml:space="preserve">. </t>
    </r>
  </si>
  <si>
    <t>For best results, compete this form at fiscal year end. Use expenditure information as of August 31, 20XX (the current year ending) and miles from the current year Mileage Report as of August 31, 20XX.  This template can also be used throughout the year to track program progress.</t>
  </si>
  <si>
    <t>Please review the School District Accounting Manual, Appendix B—Other Accounting Guidance for more information on accounting for Non-To-and-From and Non-Pupil Transportation.</t>
  </si>
  <si>
    <t xml:space="preserve">School district should take care to only include Incremental Costs and Direct Costs in the Long-Form; Core Costs should be excluded. Core Costs included on the Long-Form decrease the Transportation Allocation and shifts the funding burden to Basic Education. </t>
  </si>
  <si>
    <t>When the Long-Form is completed, the amount representing the “Total Cost of Non-State-Funded Trips” on Line 19 of the Long-Form is compared to Program 99, Activity 59, Object 1, the credit transfers to other programs. When compared, an immaterial variance is expected; and typically exists when a trip rate used throughout the year estimates trip costs. A final adjusting entry is created to debit or credit the variance to Program 89 Other Community Services.</t>
  </si>
  <si>
    <t>data for 2024 Q3 was not available on OFM report.  Used Q2 data.</t>
  </si>
  <si>
    <t>For School Year 2023-2024</t>
  </si>
  <si>
    <t>June 2023 OFM Fuel Forecast</t>
  </si>
  <si>
    <t>2023: Q4</t>
  </si>
  <si>
    <t>2024: Q1</t>
  </si>
  <si>
    <t>2024: Q2</t>
  </si>
  <si>
    <t>2024: Q3</t>
  </si>
  <si>
    <t>SY 2022-23 (Actual Costs)</t>
  </si>
  <si>
    <t>SY 2023-24 (Projected Costs)</t>
  </si>
  <si>
    <t>From 2022-2023 to 2023-2024</t>
  </si>
  <si>
    <t>Fuel Inflators (Deflators)  added 08/02/2023</t>
  </si>
  <si>
    <t xml:space="preserve">Fuel Inflators for projecting next year's trip rates: (Revised 08/02/2023) </t>
  </si>
  <si>
    <t xml:space="preserve">For Q3, I copied prices from Q2.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</si>
</sst>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0.000%"/>
  </numFmts>
  <fonts count="48" x14ac:knownFonts="1">
    <font>
      <sz val="10"/>
      <name val="Arial"/>
      <family val="2"/>
    </font>
    <font>
      <sz val="11"/>
      <color theme="1"/>
      <name val="Calibri"/>
      <family val="2"/>
      <scheme val="minor"/>
    </font>
    <font>
      <sz val="10"/>
      <name val="Arial"/>
      <family val="2"/>
    </font>
    <font>
      <b/>
      <sz val="10"/>
      <name val="Arial"/>
      <family val="2"/>
    </font>
    <font>
      <b/>
      <sz val="8"/>
      <color indexed="81"/>
      <name val="Tahoma"/>
      <family val="2"/>
    </font>
    <font>
      <sz val="8"/>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1"/>
      <name val="Calibri"/>
      <family val="2"/>
      <scheme val="minor"/>
    </font>
    <font>
      <i/>
      <sz val="10"/>
      <name val="Calibri"/>
      <family val="2"/>
      <scheme val="minor"/>
    </font>
    <font>
      <b/>
      <sz val="12"/>
      <name val="Calibri"/>
      <family val="2"/>
      <scheme val="minor"/>
    </font>
    <font>
      <sz val="12"/>
      <color theme="1"/>
      <name val="Calibri"/>
      <family val="2"/>
      <scheme val="minor"/>
    </font>
    <font>
      <b/>
      <sz val="12"/>
      <color theme="1"/>
      <name val="Calibri"/>
      <family val="2"/>
      <scheme val="minor"/>
    </font>
    <font>
      <sz val="12"/>
      <name val="Calibri"/>
      <family val="2"/>
      <scheme val="minor"/>
    </font>
    <font>
      <u/>
      <sz val="12"/>
      <name val="Calibri"/>
      <family val="2"/>
      <scheme val="minor"/>
    </font>
    <font>
      <u val="singleAccounting"/>
      <sz val="12"/>
      <name val="Calibri"/>
      <family val="2"/>
      <scheme val="minor"/>
    </font>
    <font>
      <u val="doubleAccounting"/>
      <sz val="12"/>
      <name val="Calibri"/>
      <family val="2"/>
      <scheme val="minor"/>
    </font>
    <font>
      <b/>
      <i/>
      <sz val="14"/>
      <name val="Calibri"/>
      <family val="2"/>
      <scheme val="minor"/>
    </font>
    <font>
      <b/>
      <sz val="12"/>
      <color rgb="FFC00000"/>
      <name val="Calibri"/>
      <family val="2"/>
      <scheme val="minor"/>
    </font>
    <font>
      <b/>
      <sz val="16"/>
      <name val="Calibri"/>
      <family val="2"/>
      <scheme val="minor"/>
    </font>
    <font>
      <sz val="12"/>
      <name val="Calibri"/>
      <family val="2"/>
    </font>
    <font>
      <sz val="12"/>
      <color rgb="FFC00000"/>
      <name val="Calibri"/>
      <family val="2"/>
    </font>
    <font>
      <b/>
      <i/>
      <sz val="12"/>
      <name val="Calibri"/>
      <family val="2"/>
    </font>
    <font>
      <b/>
      <sz val="18"/>
      <name val="Calibri"/>
      <family val="2"/>
      <scheme val="minor"/>
    </font>
    <font>
      <sz val="10"/>
      <color indexed="8"/>
      <name val="Arial"/>
      <family val="2"/>
    </font>
    <font>
      <b/>
      <sz val="10"/>
      <color indexed="8"/>
      <name val="Arial"/>
      <family val="2"/>
    </font>
    <font>
      <sz val="12"/>
      <color theme="0"/>
      <name val="Calibri"/>
      <family val="2"/>
      <scheme val="minor"/>
    </font>
    <font>
      <b/>
      <sz val="12"/>
      <color theme="0"/>
      <name val="Calibri"/>
      <family val="2"/>
      <scheme val="minor"/>
    </font>
    <font>
      <sz val="14"/>
      <name val="Calibri"/>
      <family val="2"/>
      <scheme val="minor"/>
    </font>
    <font>
      <b/>
      <u val="singleAccounting"/>
      <sz val="14"/>
      <name val="Calibri"/>
      <family val="2"/>
      <scheme val="minor"/>
    </font>
    <font>
      <b/>
      <sz val="13"/>
      <name val="Calibri"/>
      <family val="2"/>
      <scheme val="minor"/>
    </font>
    <font>
      <sz val="12"/>
      <name val="Segoe UI"/>
      <family val="2"/>
    </font>
    <font>
      <sz val="10"/>
      <name val="Calibri"/>
      <family val="2"/>
      <scheme val="minor"/>
    </font>
  </fonts>
  <fills count="57">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
      <patternFill patternType="solid">
        <fgColor rgb="FF03A9A5"/>
        <bgColor indexed="64"/>
      </patternFill>
    </fill>
    <fill>
      <patternFill patternType="solid">
        <fgColor rgb="FFE7E7E7"/>
        <bgColor indexed="64"/>
      </patternFill>
    </fill>
    <fill>
      <patternFill patternType="solid">
        <fgColor rgb="FF3EE6A2"/>
        <bgColor indexed="64"/>
      </patternFill>
    </fill>
    <fill>
      <patternFill patternType="solid">
        <fgColor theme="9" tint="0.59999389629810485"/>
        <bgColor indexed="64"/>
      </patternFill>
    </fill>
    <fill>
      <patternFill patternType="solid">
        <fgColor rgb="FFFED0F9"/>
        <bgColor indexed="64"/>
      </patternFill>
    </fill>
    <fill>
      <patternFill patternType="solid">
        <fgColor theme="2" tint="-0.249977111117893"/>
        <bgColor indexed="64"/>
      </patternFill>
    </fill>
    <fill>
      <patternFill patternType="solid">
        <fgColor rgb="FF92D050"/>
        <bgColor indexed="64"/>
      </patternFill>
    </fill>
    <fill>
      <patternFill patternType="solid">
        <fgColor rgb="FF00B0F0"/>
        <bgColor indexed="64"/>
      </patternFill>
    </fill>
    <fill>
      <patternFill patternType="gray125">
        <bgColor theme="2"/>
      </patternFill>
    </fill>
    <fill>
      <patternFill patternType="gray0625">
        <fgColor rgb="FFFFC000"/>
      </patternFill>
    </fill>
    <fill>
      <patternFill patternType="solid">
        <fgColor theme="7" tint="0.79998168889431442"/>
        <bgColor indexed="64"/>
      </patternFill>
    </fill>
    <fill>
      <patternFill patternType="gray0625">
        <fgColor theme="9" tint="0.39994506668294322"/>
        <bgColor theme="7" tint="0.79998168889431442"/>
      </patternFill>
    </fill>
    <fill>
      <patternFill patternType="gray125">
        <bgColor theme="0" tint="-4.9989318521683403E-2"/>
      </patternFill>
    </fill>
    <fill>
      <patternFill patternType="solid">
        <fgColor rgb="FF43CEFF"/>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top/>
      <bottom style="double">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rgb="FF000000"/>
      </top>
      <bottom/>
      <diagonal/>
    </border>
    <border>
      <left/>
      <right/>
      <top/>
      <bottom style="thin">
        <color rgb="FF000000"/>
      </bottom>
      <diagonal/>
    </border>
  </borders>
  <cellStyleXfs count="46">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9" applyNumberFormat="0" applyFill="0" applyAlignment="0" applyProtection="0"/>
    <xf numFmtId="0" fontId="8" fillId="0" borderId="10" applyNumberFormat="0" applyFill="0" applyAlignment="0" applyProtection="0"/>
    <xf numFmtId="0" fontId="9" fillId="0" borderId="11" applyNumberFormat="0" applyFill="0" applyAlignment="0" applyProtection="0"/>
    <xf numFmtId="0" fontId="9" fillId="0" borderId="0" applyNumberFormat="0" applyFill="0" applyBorder="0" applyAlignment="0" applyProtection="0"/>
    <xf numFmtId="0" fontId="10" fillId="7"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3" fillId="10" borderId="12" applyNumberFormat="0" applyAlignment="0" applyProtection="0"/>
    <xf numFmtId="0" fontId="14" fillId="11" borderId="13" applyNumberFormat="0" applyAlignment="0" applyProtection="0"/>
    <xf numFmtId="0" fontId="15" fillId="11" borderId="12" applyNumberFormat="0" applyAlignment="0" applyProtection="0"/>
    <xf numFmtId="0" fontId="16" fillId="0" borderId="14" applyNumberFormat="0" applyFill="0" applyAlignment="0" applyProtection="0"/>
    <xf numFmtId="0" fontId="17" fillId="12" borderId="1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7" applyNumberFormat="0" applyFill="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1" fillId="37" borderId="0" applyNumberFormat="0" applyBorder="0" applyAlignment="0" applyProtection="0"/>
    <xf numFmtId="0" fontId="1" fillId="0" borderId="0"/>
    <xf numFmtId="0" fontId="1" fillId="13" borderId="16" applyNumberFormat="0" applyFont="0" applyAlignment="0" applyProtection="0"/>
  </cellStyleXfs>
  <cellXfs count="328">
    <xf numFmtId="0" fontId="0" fillId="0" borderId="0" xfId="0"/>
    <xf numFmtId="0" fontId="0" fillId="0" borderId="0" xfId="0" applyAlignment="1">
      <alignment wrapText="1"/>
    </xf>
    <xf numFmtId="0" fontId="1" fillId="0" borderId="0" xfId="44"/>
    <xf numFmtId="0" fontId="23" fillId="38" borderId="5" xfId="44" applyFont="1" applyFill="1" applyBorder="1" applyAlignment="1">
      <alignment horizontal="center" vertical="center"/>
    </xf>
    <xf numFmtId="0" fontId="23" fillId="38" borderId="0" xfId="44" applyFont="1" applyFill="1" applyAlignment="1">
      <alignment horizontal="center" vertical="center" wrapText="1"/>
    </xf>
    <xf numFmtId="0" fontId="23" fillId="38" borderId="6" xfId="44" applyFont="1" applyFill="1" applyBorder="1" applyAlignment="1">
      <alignment horizontal="center" vertical="center" wrapText="1"/>
    </xf>
    <xf numFmtId="0" fontId="0" fillId="39" borderId="1" xfId="0" applyFill="1" applyBorder="1" applyAlignment="1">
      <alignment horizontal="center" vertical="center"/>
    </xf>
    <xf numFmtId="0" fontId="0" fillId="0" borderId="18" xfId="0" applyBorder="1"/>
    <xf numFmtId="7" fontId="26" fillId="39" borderId="18" xfId="1" applyNumberFormat="1" applyFont="1" applyFill="1" applyBorder="1" applyAlignment="1">
      <alignment horizontal="center"/>
    </xf>
    <xf numFmtId="7" fontId="26" fillId="39" borderId="20" xfId="1" applyNumberFormat="1" applyFont="1" applyFill="1" applyBorder="1" applyAlignment="1">
      <alignment horizontal="center"/>
    </xf>
    <xf numFmtId="7" fontId="26" fillId="39" borderId="21" xfId="1" applyNumberFormat="1" applyFont="1" applyFill="1" applyBorder="1" applyAlignment="1">
      <alignment horizontal="center"/>
    </xf>
    <xf numFmtId="7" fontId="26" fillId="39" borderId="22" xfId="1" applyNumberFormat="1" applyFont="1" applyFill="1" applyBorder="1" applyAlignment="1">
      <alignment horizontal="center"/>
    </xf>
    <xf numFmtId="0" fontId="0" fillId="0" borderId="5" xfId="0" applyBorder="1"/>
    <xf numFmtId="7" fontId="26" fillId="40" borderId="23" xfId="1" applyNumberFormat="1" applyFont="1" applyFill="1" applyBorder="1" applyAlignment="1">
      <alignment horizontal="center"/>
    </xf>
    <xf numFmtId="7" fontId="26" fillId="40" borderId="24" xfId="1" applyNumberFormat="1" applyFont="1" applyFill="1" applyBorder="1" applyAlignment="1">
      <alignment horizontal="center"/>
    </xf>
    <xf numFmtId="7" fontId="26" fillId="41" borderId="5" xfId="1" applyNumberFormat="1" applyFont="1" applyFill="1" applyBorder="1" applyAlignment="1">
      <alignment horizontal="center"/>
    </xf>
    <xf numFmtId="7" fontId="26" fillId="41" borderId="6" xfId="1" applyNumberFormat="1" applyFont="1" applyFill="1" applyBorder="1" applyAlignment="1">
      <alignment horizontal="center"/>
    </xf>
    <xf numFmtId="7" fontId="26" fillId="41" borderId="25" xfId="1" applyNumberFormat="1" applyFont="1" applyFill="1" applyBorder="1" applyAlignment="1">
      <alignment horizontal="center"/>
    </xf>
    <xf numFmtId="7" fontId="26" fillId="41" borderId="26" xfId="1" applyNumberFormat="1" applyFont="1" applyFill="1" applyBorder="1" applyAlignment="1">
      <alignment horizontal="center"/>
    </xf>
    <xf numFmtId="7" fontId="26" fillId="2" borderId="23" xfId="1" applyNumberFormat="1" applyFont="1" applyFill="1" applyBorder="1" applyAlignment="1">
      <alignment horizontal="center"/>
    </xf>
    <xf numFmtId="7" fontId="26" fillId="2" borderId="24" xfId="1" applyNumberFormat="1" applyFont="1" applyFill="1" applyBorder="1" applyAlignment="1">
      <alignment horizontal="center"/>
    </xf>
    <xf numFmtId="7" fontId="26" fillId="42" borderId="23" xfId="1" applyNumberFormat="1" applyFont="1" applyFill="1" applyBorder="1" applyAlignment="1">
      <alignment horizontal="center"/>
    </xf>
    <xf numFmtId="7" fontId="26" fillId="42" borderId="24" xfId="1" applyNumberFormat="1" applyFont="1" applyFill="1" applyBorder="1" applyAlignment="1">
      <alignment horizontal="center"/>
    </xf>
    <xf numFmtId="7" fontId="26" fillId="39" borderId="5" xfId="1" applyNumberFormat="1" applyFont="1" applyFill="1" applyBorder="1" applyAlignment="1">
      <alignment horizontal="center"/>
    </xf>
    <xf numFmtId="7" fontId="26" fillId="39" borderId="6" xfId="1" applyNumberFormat="1" applyFont="1" applyFill="1" applyBorder="1" applyAlignment="1">
      <alignment horizontal="center"/>
    </xf>
    <xf numFmtId="7" fontId="26" fillId="41" borderId="27" xfId="1" applyNumberFormat="1" applyFont="1" applyFill="1" applyBorder="1" applyAlignment="1">
      <alignment horizontal="center"/>
    </xf>
    <xf numFmtId="7" fontId="26" fillId="41" borderId="28" xfId="1" applyNumberFormat="1" applyFont="1" applyFill="1" applyBorder="1" applyAlignment="1">
      <alignment horizontal="center"/>
    </xf>
    <xf numFmtId="7" fontId="26" fillId="0" borderId="0" xfId="1" applyNumberFormat="1" applyFont="1" applyBorder="1" applyAlignment="1">
      <alignment horizontal="center"/>
    </xf>
    <xf numFmtId="7" fontId="26" fillId="0" borderId="6" xfId="1" applyNumberFormat="1" applyFont="1" applyBorder="1" applyAlignment="1">
      <alignment horizontal="center"/>
    </xf>
    <xf numFmtId="0" fontId="0" fillId="0" borderId="27" xfId="0" applyBorder="1"/>
    <xf numFmtId="0" fontId="28" fillId="0" borderId="0" xfId="0" applyFont="1"/>
    <xf numFmtId="10" fontId="28" fillId="0" borderId="0" xfId="0" applyNumberFormat="1" applyFont="1"/>
    <xf numFmtId="0" fontId="25" fillId="0" borderId="0" xfId="0" applyFont="1"/>
    <xf numFmtId="10" fontId="28" fillId="0" borderId="0" xfId="3" applyNumberFormat="1" applyFont="1"/>
    <xf numFmtId="0" fontId="28" fillId="0" borderId="0" xfId="0" applyFont="1" applyAlignment="1">
      <alignment vertical="center" wrapText="1"/>
    </xf>
    <xf numFmtId="0" fontId="28" fillId="0" borderId="0" xfId="0" applyFont="1" applyAlignment="1">
      <alignment vertical="center"/>
    </xf>
    <xf numFmtId="43" fontId="28" fillId="0" borderId="0" xfId="1" applyFont="1"/>
    <xf numFmtId="43" fontId="28" fillId="0" borderId="0" xfId="1" applyFont="1" applyBorder="1" applyAlignment="1">
      <alignment vertical="center"/>
    </xf>
    <xf numFmtId="43" fontId="28" fillId="0" borderId="0" xfId="1" applyFont="1" applyFill="1" applyBorder="1" applyAlignment="1">
      <alignment vertical="center"/>
    </xf>
    <xf numFmtId="0" fontId="25" fillId="0" borderId="5" xfId="0" applyFont="1" applyBorder="1" applyAlignment="1">
      <alignment horizontal="center" vertical="center"/>
    </xf>
    <xf numFmtId="0" fontId="28" fillId="0" borderId="6" xfId="0" applyFont="1" applyBorder="1" applyAlignment="1">
      <alignment vertical="center"/>
    </xf>
    <xf numFmtId="43" fontId="28" fillId="6" borderId="6" xfId="1" applyFont="1" applyFill="1" applyBorder="1" applyAlignment="1">
      <alignment vertical="center"/>
    </xf>
    <xf numFmtId="0" fontId="28" fillId="0" borderId="6" xfId="0" applyFont="1" applyBorder="1"/>
    <xf numFmtId="0" fontId="28" fillId="0" borderId="29" xfId="0" applyFont="1" applyBorder="1"/>
    <xf numFmtId="43" fontId="28" fillId="0" borderId="5" xfId="1" applyFont="1" applyBorder="1" applyAlignment="1">
      <alignment vertical="center"/>
    </xf>
    <xf numFmtId="44" fontId="28" fillId="4" borderId="5" xfId="2" applyFont="1" applyFill="1" applyBorder="1" applyAlignment="1">
      <alignment vertical="center"/>
    </xf>
    <xf numFmtId="44" fontId="28" fillId="6" borderId="28" xfId="2" applyFont="1" applyFill="1" applyBorder="1" applyAlignment="1">
      <alignment vertical="center"/>
    </xf>
    <xf numFmtId="0" fontId="35" fillId="0" borderId="0" xfId="0" applyFont="1" applyAlignment="1">
      <alignment horizontal="left" vertical="center" wrapText="1" indent="2"/>
    </xf>
    <xf numFmtId="0" fontId="36" fillId="0" borderId="0" xfId="0" applyFont="1" applyAlignment="1">
      <alignment horizontal="left" vertical="center" wrapText="1" indent="2"/>
    </xf>
    <xf numFmtId="0" fontId="25" fillId="0" borderId="0" xfId="0" applyFont="1" applyAlignment="1">
      <alignment horizontal="center" vertical="center"/>
    </xf>
    <xf numFmtId="10" fontId="33" fillId="0" borderId="0" xfId="0" applyNumberFormat="1" applyFont="1" applyAlignment="1">
      <alignment vertical="center"/>
    </xf>
    <xf numFmtId="2" fontId="39" fillId="0" borderId="34" xfId="0" applyNumberFormat="1" applyFont="1" applyBorder="1" applyAlignment="1">
      <alignment horizontal="center" vertical="center" wrapText="1"/>
    </xf>
    <xf numFmtId="2" fontId="39" fillId="6" borderId="34" xfId="0" applyNumberFormat="1" applyFont="1" applyFill="1" applyBorder="1" applyAlignment="1">
      <alignment horizontal="center" vertical="center" wrapText="1"/>
    </xf>
    <xf numFmtId="2" fontId="39" fillId="0" borderId="35" xfId="0" applyNumberFormat="1" applyFont="1" applyBorder="1" applyAlignment="1">
      <alignment horizontal="center" vertical="center" wrapText="1"/>
    </xf>
    <xf numFmtId="2" fontId="39" fillId="6" borderId="35" xfId="0" applyNumberFormat="1" applyFont="1" applyFill="1" applyBorder="1" applyAlignment="1">
      <alignment horizontal="center" vertical="center" wrapText="1"/>
    </xf>
    <xf numFmtId="2" fontId="39" fillId="0" borderId="36" xfId="0" applyNumberFormat="1" applyFont="1" applyBorder="1" applyAlignment="1">
      <alignment horizontal="center" vertical="center" wrapText="1"/>
    </xf>
    <xf numFmtId="2" fontId="39" fillId="6" borderId="36" xfId="0" applyNumberFormat="1" applyFont="1" applyFill="1" applyBorder="1" applyAlignment="1">
      <alignment horizontal="center" vertical="center" wrapText="1"/>
    </xf>
    <xf numFmtId="2" fontId="40" fillId="44" borderId="33" xfId="0" applyNumberFormat="1" applyFont="1" applyFill="1" applyBorder="1" applyAlignment="1">
      <alignment horizontal="center" vertical="center" wrapText="1"/>
    </xf>
    <xf numFmtId="0" fontId="40" fillId="43" borderId="33" xfId="0" applyFont="1" applyFill="1" applyBorder="1" applyAlignment="1">
      <alignment horizontal="center" vertical="center" wrapText="1"/>
    </xf>
    <xf numFmtId="0" fontId="39" fillId="0" borderId="34"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36" xfId="0" applyFont="1" applyBorder="1" applyAlignment="1">
      <alignment horizontal="center" vertical="center" wrapText="1"/>
    </xf>
    <xf numFmtId="0" fontId="40" fillId="44" borderId="33" xfId="0" applyFont="1" applyFill="1" applyBorder="1" applyAlignment="1">
      <alignment horizontal="center" vertical="center" wrapText="1"/>
    </xf>
    <xf numFmtId="0" fontId="24" fillId="0" borderId="0" xfId="44" applyFont="1" applyAlignment="1">
      <alignment horizontal="center"/>
    </xf>
    <xf numFmtId="0" fontId="40" fillId="45" borderId="33" xfId="0" applyFont="1" applyFill="1" applyBorder="1" applyAlignment="1">
      <alignment horizontal="left" vertical="top" wrapText="1" indent="1"/>
    </xf>
    <xf numFmtId="0" fontId="40" fillId="45" borderId="33" xfId="0" applyFont="1" applyFill="1" applyBorder="1" applyAlignment="1">
      <alignment horizontal="left" vertical="top" wrapText="1"/>
    </xf>
    <xf numFmtId="0" fontId="39" fillId="0" borderId="34" xfId="0" applyFont="1" applyBorder="1" applyAlignment="1">
      <alignment horizontal="left" vertical="top" wrapText="1" indent="1"/>
    </xf>
    <xf numFmtId="2" fontId="39" fillId="0" borderId="34" xfId="0" applyNumberFormat="1" applyFont="1" applyBorder="1" applyAlignment="1">
      <alignment horizontal="right" vertical="top" shrinkToFit="1"/>
    </xf>
    <xf numFmtId="0" fontId="39" fillId="0" borderId="35" xfId="0" applyFont="1" applyBorder="1" applyAlignment="1">
      <alignment horizontal="left" vertical="top" wrapText="1" indent="1"/>
    </xf>
    <xf numFmtId="2" fontId="39" fillId="0" borderId="35" xfId="0" applyNumberFormat="1" applyFont="1" applyBorder="1" applyAlignment="1">
      <alignment horizontal="right" vertical="top" shrinkToFit="1"/>
    </xf>
    <xf numFmtId="0" fontId="39" fillId="0" borderId="36" xfId="0" applyFont="1" applyBorder="1" applyAlignment="1">
      <alignment horizontal="left" vertical="top" wrapText="1" indent="1"/>
    </xf>
    <xf numFmtId="2" fontId="39" fillId="0" borderId="36" xfId="0" applyNumberFormat="1" applyFont="1" applyBorder="1" applyAlignment="1">
      <alignment horizontal="right" vertical="top" shrinkToFit="1"/>
    </xf>
    <xf numFmtId="0" fontId="40" fillId="44" borderId="33" xfId="0" applyFont="1" applyFill="1" applyBorder="1" applyAlignment="1">
      <alignment horizontal="left" vertical="top" wrapText="1" indent="1"/>
    </xf>
    <xf numFmtId="2" fontId="40" fillId="44" borderId="33" xfId="0" applyNumberFormat="1" applyFont="1" applyFill="1" applyBorder="1" applyAlignment="1">
      <alignment horizontal="right" vertical="top" shrinkToFit="1"/>
    </xf>
    <xf numFmtId="0" fontId="40" fillId="0" borderId="0" xfId="0" applyFont="1" applyAlignment="1">
      <alignment horizontal="left" vertical="top" wrapText="1" indent="1"/>
    </xf>
    <xf numFmtId="2" fontId="40" fillId="0" borderId="0" xfId="0" applyNumberFormat="1" applyFont="1" applyAlignment="1">
      <alignment horizontal="right" vertical="top" shrinkToFit="1"/>
    </xf>
    <xf numFmtId="2" fontId="39" fillId="39" borderId="34" xfId="0" applyNumberFormat="1" applyFont="1" applyFill="1" applyBorder="1" applyAlignment="1">
      <alignment horizontal="right" vertical="top" shrinkToFit="1"/>
    </xf>
    <xf numFmtId="2" fontId="39" fillId="2" borderId="35" xfId="0" applyNumberFormat="1" applyFont="1" applyFill="1" applyBorder="1" applyAlignment="1">
      <alignment horizontal="right" vertical="top" shrinkToFit="1"/>
    </xf>
    <xf numFmtId="7" fontId="26" fillId="46" borderId="5" xfId="1" applyNumberFormat="1" applyFont="1" applyFill="1" applyBorder="1" applyAlignment="1">
      <alignment horizontal="center"/>
    </xf>
    <xf numFmtId="7" fontId="26" fillId="46" borderId="20" xfId="1" applyNumberFormat="1" applyFont="1" applyFill="1" applyBorder="1" applyAlignment="1">
      <alignment horizontal="center"/>
    </xf>
    <xf numFmtId="7" fontId="26" fillId="46" borderId="22" xfId="1" applyNumberFormat="1" applyFont="1" applyFill="1" applyBorder="1" applyAlignment="1">
      <alignment horizontal="center"/>
    </xf>
    <xf numFmtId="2" fontId="39" fillId="46" borderId="34" xfId="0" applyNumberFormat="1" applyFont="1" applyFill="1" applyBorder="1" applyAlignment="1">
      <alignment horizontal="right" vertical="top" shrinkToFit="1"/>
    </xf>
    <xf numFmtId="2" fontId="39" fillId="42" borderId="36" xfId="0" applyNumberFormat="1" applyFont="1" applyFill="1" applyBorder="1" applyAlignment="1">
      <alignment horizontal="right" vertical="top" shrinkToFit="1"/>
    </xf>
    <xf numFmtId="2" fontId="39" fillId="40" borderId="35" xfId="0" applyNumberFormat="1" applyFont="1" applyFill="1" applyBorder="1" applyAlignment="1">
      <alignment horizontal="right" vertical="top" shrinkToFit="1"/>
    </xf>
    <xf numFmtId="7" fontId="26" fillId="47" borderId="24" xfId="1" applyNumberFormat="1" applyFont="1" applyFill="1" applyBorder="1" applyAlignment="1">
      <alignment horizontal="center"/>
    </xf>
    <xf numFmtId="2" fontId="39" fillId="47" borderId="35" xfId="0" applyNumberFormat="1" applyFont="1" applyFill="1" applyBorder="1" applyAlignment="1">
      <alignment horizontal="right" vertical="top" shrinkToFit="1"/>
    </xf>
    <xf numFmtId="7" fontId="26" fillId="48" borderId="24" xfId="1" applyNumberFormat="1" applyFont="1" applyFill="1" applyBorder="1" applyAlignment="1">
      <alignment horizontal="center"/>
    </xf>
    <xf numFmtId="2" fontId="39" fillId="48" borderId="35" xfId="0" applyNumberFormat="1" applyFont="1" applyFill="1" applyBorder="1" applyAlignment="1">
      <alignment horizontal="right" vertical="top" shrinkToFit="1"/>
    </xf>
    <xf numFmtId="7" fontId="26" fillId="49" borderId="24" xfId="1" applyNumberFormat="1" applyFont="1" applyFill="1" applyBorder="1" applyAlignment="1">
      <alignment horizontal="center"/>
    </xf>
    <xf numFmtId="2" fontId="39" fillId="49" borderId="36" xfId="0" applyNumberFormat="1" applyFont="1" applyFill="1" applyBorder="1" applyAlignment="1">
      <alignment horizontal="right" vertical="top" shrinkToFit="1"/>
    </xf>
    <xf numFmtId="7" fontId="26" fillId="50" borderId="6" xfId="1" applyNumberFormat="1" applyFont="1" applyFill="1" applyBorder="1" applyAlignment="1">
      <alignment horizontal="center"/>
    </xf>
    <xf numFmtId="2" fontId="39" fillId="50" borderId="34" xfId="0" applyNumberFormat="1" applyFont="1" applyFill="1" applyBorder="1" applyAlignment="1">
      <alignment horizontal="right" vertical="top" shrinkToFit="1"/>
    </xf>
    <xf numFmtId="10" fontId="28" fillId="0" borderId="30" xfId="3" applyNumberFormat="1" applyFont="1" applyFill="1" applyBorder="1" applyAlignment="1">
      <alignment horizontal="center" vertical="center" wrapText="1"/>
    </xf>
    <xf numFmtId="0" fontId="25" fillId="0" borderId="18" xfId="0" applyFont="1" applyBorder="1" applyAlignment="1">
      <alignment horizontal="center" vertical="center"/>
    </xf>
    <xf numFmtId="44" fontId="28" fillId="4" borderId="0" xfId="2" applyFont="1" applyFill="1" applyBorder="1" applyAlignment="1">
      <alignment vertical="center"/>
    </xf>
    <xf numFmtId="44" fontId="28" fillId="6" borderId="6" xfId="2" applyFont="1" applyFill="1" applyBorder="1" applyAlignment="1">
      <alignment vertical="center"/>
    </xf>
    <xf numFmtId="0" fontId="25" fillId="0" borderId="27" xfId="0" applyFont="1" applyBorder="1" applyAlignment="1">
      <alignment horizontal="center" vertical="center"/>
    </xf>
    <xf numFmtId="0" fontId="41" fillId="0" borderId="5" xfId="0" applyFont="1" applyBorder="1" applyAlignment="1">
      <alignment horizontal="left" wrapText="1"/>
    </xf>
    <xf numFmtId="0" fontId="41" fillId="0" borderId="0" xfId="0" applyFont="1"/>
    <xf numFmtId="0" fontId="42" fillId="0" borderId="27" xfId="0" applyFont="1" applyBorder="1"/>
    <xf numFmtId="0" fontId="42" fillId="0" borderId="29" xfId="0" applyFont="1" applyBorder="1"/>
    <xf numFmtId="38" fontId="28" fillId="0" borderId="0" xfId="0" applyNumberFormat="1" applyFont="1" applyAlignment="1">
      <alignment vertical="center"/>
    </xf>
    <xf numFmtId="38" fontId="28" fillId="6" borderId="0" xfId="2" applyNumberFormat="1" applyFont="1" applyFill="1" applyBorder="1" applyAlignment="1" applyProtection="1">
      <alignment vertical="center"/>
      <protection locked="0"/>
    </xf>
    <xf numFmtId="38" fontId="28" fillId="0" borderId="6" xfId="0" applyNumberFormat="1" applyFont="1" applyBorder="1" applyAlignment="1">
      <alignment vertical="center"/>
    </xf>
    <xf numFmtId="38" fontId="28" fillId="0" borderId="0" xfId="3" applyNumberFormat="1" applyFont="1" applyFill="1" applyBorder="1" applyAlignment="1">
      <alignment vertical="center"/>
    </xf>
    <xf numFmtId="38" fontId="28" fillId="0" borderId="0" xfId="0" applyNumberFormat="1" applyFont="1" applyAlignment="1">
      <alignment horizontal="center" vertical="center"/>
    </xf>
    <xf numFmtId="38" fontId="28" fillId="6" borderId="6" xfId="2" applyNumberFormat="1" applyFont="1" applyFill="1" applyBorder="1" applyAlignment="1" applyProtection="1">
      <alignment vertical="center"/>
      <protection locked="0"/>
    </xf>
    <xf numFmtId="38" fontId="28" fillId="6" borderId="0" xfId="1" applyNumberFormat="1" applyFont="1" applyFill="1" applyBorder="1" applyAlignment="1" applyProtection="1">
      <alignment vertical="center"/>
      <protection locked="0"/>
    </xf>
    <xf numFmtId="38" fontId="28" fillId="6" borderId="4" xfId="1" applyNumberFormat="1" applyFont="1" applyFill="1" applyBorder="1" applyAlignment="1" applyProtection="1">
      <alignment vertical="center"/>
      <protection locked="0"/>
    </xf>
    <xf numFmtId="38" fontId="28" fillId="0" borderId="4" xfId="0" applyNumberFormat="1" applyFont="1" applyBorder="1" applyAlignment="1">
      <alignment vertical="center"/>
    </xf>
    <xf numFmtId="38" fontId="28" fillId="0" borderId="0" xfId="1" applyNumberFormat="1" applyFont="1" applyBorder="1" applyAlignment="1">
      <alignment vertical="center"/>
    </xf>
    <xf numFmtId="38" fontId="28" fillId="0" borderId="0" xfId="2" applyNumberFormat="1" applyFont="1" applyBorder="1" applyAlignment="1">
      <alignment vertical="center"/>
    </xf>
    <xf numFmtId="38" fontId="28" fillId="0" borderId="4" xfId="2" applyNumberFormat="1" applyFont="1" applyBorder="1" applyAlignment="1">
      <alignment vertical="center"/>
    </xf>
    <xf numFmtId="38" fontId="28" fillId="0" borderId="2" xfId="1" applyNumberFormat="1" applyFont="1" applyFill="1" applyBorder="1" applyAlignment="1" applyProtection="1">
      <alignment vertical="center"/>
      <protection locked="0"/>
    </xf>
    <xf numFmtId="38" fontId="30" fillId="0" borderId="0" xfId="1" applyNumberFormat="1" applyFont="1" applyBorder="1" applyAlignment="1">
      <alignment vertical="center"/>
    </xf>
    <xf numFmtId="38" fontId="31" fillId="0" borderId="0" xfId="2" applyNumberFormat="1" applyFont="1" applyBorder="1" applyAlignment="1">
      <alignment vertical="center"/>
    </xf>
    <xf numFmtId="38" fontId="28" fillId="0" borderId="0" xfId="1" applyNumberFormat="1" applyFont="1" applyFill="1" applyBorder="1" applyAlignment="1">
      <alignment vertical="center"/>
    </xf>
    <xf numFmtId="38" fontId="28" fillId="6" borderId="6" xfId="1" applyNumberFormat="1" applyFont="1" applyFill="1" applyBorder="1" applyAlignment="1">
      <alignment vertical="center"/>
    </xf>
    <xf numFmtId="38" fontId="28" fillId="0" borderId="5" xfId="1" applyNumberFormat="1" applyFont="1" applyBorder="1" applyAlignment="1">
      <alignment vertical="center"/>
    </xf>
    <xf numFmtId="38" fontId="28" fillId="0" borderId="6" xfId="2" applyNumberFormat="1" applyFont="1" applyBorder="1" applyAlignment="1" applyProtection="1">
      <alignment vertical="center"/>
      <protection hidden="1"/>
    </xf>
    <xf numFmtId="38" fontId="28" fillId="0" borderId="5" xfId="2" applyNumberFormat="1" applyFont="1" applyBorder="1" applyAlignment="1" applyProtection="1">
      <alignment vertical="center"/>
      <protection hidden="1"/>
    </xf>
    <xf numFmtId="38" fontId="28" fillId="0" borderId="5" xfId="1" applyNumberFormat="1" applyFont="1" applyBorder="1" applyAlignment="1" applyProtection="1">
      <alignment vertical="center"/>
      <protection hidden="1"/>
    </xf>
    <xf numFmtId="38" fontId="28" fillId="0" borderId="25" xfId="1" applyNumberFormat="1" applyFont="1" applyBorder="1" applyAlignment="1" applyProtection="1">
      <alignment vertical="center"/>
      <protection hidden="1"/>
    </xf>
    <xf numFmtId="38" fontId="28" fillId="0" borderId="0" xfId="2" applyNumberFormat="1" applyFont="1" applyBorder="1" applyAlignment="1" applyProtection="1">
      <alignment vertical="center"/>
      <protection hidden="1"/>
    </xf>
    <xf numFmtId="38" fontId="28" fillId="0" borderId="4" xfId="0" applyNumberFormat="1" applyFont="1" applyBorder="1" applyAlignment="1" applyProtection="1">
      <alignment vertical="center"/>
      <protection hidden="1"/>
    </xf>
    <xf numFmtId="38" fontId="28" fillId="0" borderId="4" xfId="2" applyNumberFormat="1" applyFont="1" applyBorder="1" applyAlignment="1" applyProtection="1">
      <alignment vertical="center"/>
      <protection hidden="1"/>
    </xf>
    <xf numFmtId="38" fontId="28" fillId="0" borderId="0" xfId="1" applyNumberFormat="1" applyFont="1" applyBorder="1" applyAlignment="1" applyProtection="1">
      <alignment vertical="center"/>
      <protection hidden="1"/>
    </xf>
    <xf numFmtId="38" fontId="31" fillId="0" borderId="0" xfId="2" applyNumberFormat="1" applyFont="1" applyBorder="1" applyAlignment="1" applyProtection="1">
      <alignment vertical="center"/>
      <protection hidden="1"/>
    </xf>
    <xf numFmtId="38" fontId="28" fillId="0" borderId="6" xfId="1" applyNumberFormat="1" applyFont="1" applyBorder="1" applyAlignment="1">
      <alignment vertical="center"/>
    </xf>
    <xf numFmtId="43" fontId="28" fillId="2" borderId="6" xfId="1" applyFont="1" applyFill="1" applyBorder="1" applyAlignment="1">
      <alignment vertical="center"/>
    </xf>
    <xf numFmtId="164" fontId="28" fillId="0" borderId="6" xfId="0" applyNumberFormat="1" applyFont="1" applyBorder="1"/>
    <xf numFmtId="10" fontId="28" fillId="0" borderId="3" xfId="0" applyNumberFormat="1" applyFont="1" applyBorder="1" applyAlignment="1">
      <alignment horizontal="center" vertical="center"/>
    </xf>
    <xf numFmtId="0" fontId="28" fillId="0" borderId="3" xfId="0" applyFont="1" applyBorder="1" applyAlignment="1">
      <alignment horizontal="center"/>
    </xf>
    <xf numFmtId="0" fontId="38" fillId="0" borderId="0" xfId="0" applyFont="1" applyAlignment="1">
      <alignment vertical="center"/>
    </xf>
    <xf numFmtId="0" fontId="28" fillId="0" borderId="37" xfId="0" applyFont="1" applyBorder="1"/>
    <xf numFmtId="0" fontId="28" fillId="0" borderId="37" xfId="0" applyFont="1" applyBorder="1" applyAlignment="1">
      <alignment horizontal="center" vertical="center"/>
    </xf>
    <xf numFmtId="0" fontId="28" fillId="0" borderId="37" xfId="0" applyFont="1" applyBorder="1" applyAlignment="1">
      <alignment horizontal="center" vertical="center" wrapText="1"/>
    </xf>
    <xf numFmtId="0" fontId="25" fillId="0" borderId="18" xfId="0" applyFont="1" applyBorder="1"/>
    <xf numFmtId="0" fontId="38" fillId="0" borderId="19" xfId="0" applyFont="1" applyBorder="1" applyAlignment="1" applyProtection="1">
      <alignment vertical="center"/>
      <protection locked="0"/>
    </xf>
    <xf numFmtId="0" fontId="38" fillId="0" borderId="20" xfId="0" applyFont="1" applyBorder="1" applyAlignment="1" applyProtection="1">
      <alignment vertical="center"/>
      <protection locked="0"/>
    </xf>
    <xf numFmtId="0" fontId="25" fillId="0" borderId="5" xfId="0" applyFont="1" applyBorder="1"/>
    <xf numFmtId="0" fontId="38" fillId="0" borderId="6" xfId="0" applyFont="1" applyBorder="1" applyAlignment="1">
      <alignment vertical="center"/>
    </xf>
    <xf numFmtId="38" fontId="28" fillId="0" borderId="5" xfId="1" applyNumberFormat="1" applyFont="1" applyFill="1" applyBorder="1" applyAlignment="1">
      <alignment vertical="center"/>
    </xf>
    <xf numFmtId="38" fontId="28" fillId="0" borderId="39" xfId="2" applyNumberFormat="1" applyFont="1" applyFill="1" applyBorder="1" applyAlignment="1" applyProtection="1">
      <alignment vertical="center"/>
      <protection hidden="1"/>
    </xf>
    <xf numFmtId="43" fontId="28" fillId="0" borderId="27" xfId="1" applyFont="1" applyBorder="1" applyAlignment="1">
      <alignment vertical="center"/>
    </xf>
    <xf numFmtId="43" fontId="28" fillId="0" borderId="29" xfId="1" applyFont="1" applyBorder="1" applyAlignment="1">
      <alignment vertical="center"/>
    </xf>
    <xf numFmtId="0" fontId="28" fillId="0" borderId="6" xfId="0" applyFont="1" applyBorder="1" applyAlignment="1">
      <alignment horizontal="left" vertical="center" wrapText="1"/>
    </xf>
    <xf numFmtId="43" fontId="28" fillId="0" borderId="18" xfId="1" applyFont="1" applyBorder="1" applyAlignment="1">
      <alignment vertical="center"/>
    </xf>
    <xf numFmtId="0" fontId="28" fillId="0" borderId="19" xfId="0" applyFont="1" applyBorder="1" applyAlignment="1">
      <alignment vertical="center"/>
    </xf>
    <xf numFmtId="44" fontId="28" fillId="2" borderId="20" xfId="2" applyFont="1" applyFill="1" applyBorder="1" applyAlignment="1">
      <alignment vertical="center"/>
    </xf>
    <xf numFmtId="43" fontId="28" fillId="0" borderId="29" xfId="1" applyFont="1" applyBorder="1" applyAlignment="1">
      <alignment vertical="top" wrapText="1"/>
    </xf>
    <xf numFmtId="43" fontId="28" fillId="0" borderId="28" xfId="1" applyFont="1" applyBorder="1" applyAlignment="1">
      <alignment vertical="top" wrapText="1"/>
    </xf>
    <xf numFmtId="0" fontId="28" fillId="51" borderId="0" xfId="0" applyFont="1" applyFill="1"/>
    <xf numFmtId="43" fontId="28" fillId="0" borderId="0" xfId="1" applyFont="1" applyBorder="1"/>
    <xf numFmtId="43" fontId="28" fillId="0" borderId="19" xfId="1" applyFont="1" applyBorder="1" applyAlignment="1">
      <alignment vertical="center"/>
    </xf>
    <xf numFmtId="0" fontId="28" fillId="51" borderId="40" xfId="0" applyFont="1" applyFill="1" applyBorder="1"/>
    <xf numFmtId="0" fontId="28" fillId="51" borderId="41" xfId="0" applyFont="1" applyFill="1" applyBorder="1"/>
    <xf numFmtId="0" fontId="28" fillId="0" borderId="29" xfId="0" applyFont="1" applyBorder="1" applyAlignment="1">
      <alignment vertical="center" wrapText="1"/>
    </xf>
    <xf numFmtId="0" fontId="28" fillId="0" borderId="29" xfId="0" applyFont="1" applyBorder="1" applyAlignment="1">
      <alignment horizontal="left" vertical="center" wrapText="1"/>
    </xf>
    <xf numFmtId="0" fontId="28" fillId="0" borderId="19" xfId="0" applyFont="1" applyBorder="1"/>
    <xf numFmtId="0" fontId="28" fillId="0" borderId="20" xfId="0" applyFont="1" applyBorder="1" applyAlignment="1">
      <alignment vertical="center"/>
    </xf>
    <xf numFmtId="0" fontId="28" fillId="0" borderId="29" xfId="0" applyFont="1" applyBorder="1" applyAlignment="1">
      <alignment vertical="center"/>
    </xf>
    <xf numFmtId="44" fontId="28" fillId="0" borderId="28" xfId="2" applyFont="1" applyFill="1" applyBorder="1" applyAlignment="1">
      <alignment vertical="center"/>
    </xf>
    <xf numFmtId="38" fontId="28" fillId="0" borderId="0" xfId="2" applyNumberFormat="1" applyFont="1" applyBorder="1" applyAlignment="1" applyProtection="1">
      <alignment horizontal="right" vertical="center" wrapText="1"/>
      <protection hidden="1"/>
    </xf>
    <xf numFmtId="38" fontId="28" fillId="6" borderId="19" xfId="1" applyNumberFormat="1" applyFont="1" applyFill="1" applyBorder="1" applyAlignment="1" applyProtection="1">
      <alignment vertical="center"/>
      <protection locked="0"/>
    </xf>
    <xf numFmtId="38" fontId="28" fillId="0" borderId="19" xfId="0" applyNumberFormat="1" applyFont="1" applyBorder="1" applyAlignment="1">
      <alignment vertical="center"/>
    </xf>
    <xf numFmtId="0" fontId="25" fillId="0" borderId="44" xfId="0" applyFont="1" applyBorder="1" applyAlignment="1">
      <alignment horizontal="center" vertical="center"/>
    </xf>
    <xf numFmtId="0" fontId="28" fillId="0" borderId="28" xfId="0" applyFont="1" applyBorder="1" applyAlignment="1">
      <alignment horizontal="left" vertical="center" wrapText="1"/>
    </xf>
    <xf numFmtId="0" fontId="28" fillId="51" borderId="19" xfId="0" applyFont="1" applyFill="1" applyBorder="1"/>
    <xf numFmtId="44" fontId="28" fillId="0" borderId="29" xfId="2" applyFont="1" applyFill="1" applyBorder="1" applyAlignment="1">
      <alignment vertical="center"/>
    </xf>
    <xf numFmtId="0" fontId="22" fillId="0" borderId="40" xfId="0" applyFont="1" applyBorder="1" applyAlignment="1">
      <alignment horizontal="center" vertical="center"/>
    </xf>
    <xf numFmtId="0" fontId="22" fillId="0" borderId="5" xfId="0" applyFont="1" applyBorder="1" applyAlignment="1">
      <alignment horizontal="left" vertical="center" wrapText="1"/>
    </xf>
    <xf numFmtId="0" fontId="25" fillId="0" borderId="32" xfId="0" applyFont="1" applyBorder="1" applyAlignment="1">
      <alignment horizontal="right" vertical="center" wrapText="1"/>
    </xf>
    <xf numFmtId="0" fontId="29" fillId="0" borderId="45" xfId="0" applyFont="1" applyBorder="1" applyAlignment="1">
      <alignment vertical="center" wrapText="1"/>
    </xf>
    <xf numFmtId="0" fontId="28" fillId="0" borderId="32" xfId="0" applyFont="1" applyBorder="1" applyAlignment="1">
      <alignment vertical="center" wrapText="1"/>
    </xf>
    <xf numFmtId="0" fontId="28" fillId="0" borderId="31" xfId="0" applyFont="1" applyBorder="1" applyAlignment="1">
      <alignment vertical="center" wrapText="1"/>
    </xf>
    <xf numFmtId="0" fontId="28" fillId="51" borderId="6" xfId="0" applyFont="1" applyFill="1" applyBorder="1"/>
    <xf numFmtId="0" fontId="28" fillId="51" borderId="28" xfId="0" applyFont="1" applyFill="1" applyBorder="1"/>
    <xf numFmtId="0" fontId="25" fillId="0" borderId="31" xfId="0" applyFont="1" applyBorder="1" applyAlignment="1">
      <alignment horizontal="right" vertical="center" wrapText="1"/>
    </xf>
    <xf numFmtId="38" fontId="28" fillId="6" borderId="2" xfId="1" applyNumberFormat="1" applyFont="1" applyFill="1" applyBorder="1" applyAlignment="1" applyProtection="1">
      <alignment vertical="center"/>
      <protection locked="0"/>
    </xf>
    <xf numFmtId="38" fontId="28" fillId="0" borderId="4" xfId="1" applyNumberFormat="1" applyFont="1" applyBorder="1" applyAlignment="1">
      <alignment vertical="center"/>
    </xf>
    <xf numFmtId="0" fontId="28" fillId="51" borderId="29" xfId="0" applyFont="1" applyFill="1" applyBorder="1"/>
    <xf numFmtId="38" fontId="28" fillId="0" borderId="2" xfId="0" applyNumberFormat="1" applyFont="1" applyBorder="1" applyAlignment="1">
      <alignment vertical="center"/>
    </xf>
    <xf numFmtId="0" fontId="28" fillId="0" borderId="37" xfId="0" applyFont="1" applyBorder="1" applyAlignment="1">
      <alignment vertical="center" wrapText="1"/>
    </xf>
    <xf numFmtId="0" fontId="28" fillId="0" borderId="31" xfId="0" applyFont="1" applyBorder="1" applyAlignment="1">
      <alignment horizontal="left" vertical="center" wrapText="1"/>
    </xf>
    <xf numFmtId="38" fontId="28" fillId="0" borderId="0" xfId="1" applyNumberFormat="1" applyFont="1" applyFill="1" applyBorder="1" applyAlignment="1" applyProtection="1">
      <alignment vertical="center"/>
      <protection locked="0"/>
    </xf>
    <xf numFmtId="38" fontId="28" fillId="0" borderId="46" xfId="2" applyNumberFormat="1" applyFont="1" applyFill="1" applyBorder="1" applyAlignment="1" applyProtection="1">
      <alignment vertical="center"/>
      <protection hidden="1"/>
    </xf>
    <xf numFmtId="0" fontId="25" fillId="0" borderId="7" xfId="0" applyFont="1" applyBorder="1" applyAlignment="1">
      <alignment horizontal="center" vertical="center"/>
    </xf>
    <xf numFmtId="0" fontId="22" fillId="0" borderId="38" xfId="0" applyFont="1" applyBorder="1" applyAlignment="1">
      <alignment horizontal="left" vertical="center" wrapText="1"/>
    </xf>
    <xf numFmtId="38" fontId="28" fillId="0" borderId="23" xfId="1" applyNumberFormat="1" applyFont="1" applyBorder="1" applyAlignment="1" applyProtection="1">
      <alignment vertical="center"/>
      <protection hidden="1"/>
    </xf>
    <xf numFmtId="38" fontId="28" fillId="0" borderId="25" xfId="1" applyNumberFormat="1" applyFont="1" applyBorder="1" applyAlignment="1">
      <alignment vertical="center"/>
    </xf>
    <xf numFmtId="43" fontId="28" fillId="0" borderId="27" xfId="1" applyFont="1" applyFill="1" applyBorder="1" applyAlignment="1">
      <alignment vertical="center"/>
    </xf>
    <xf numFmtId="0" fontId="25" fillId="3" borderId="0" xfId="0" applyFont="1" applyFill="1" applyAlignment="1">
      <alignment horizontal="center" vertical="center" wrapText="1"/>
    </xf>
    <xf numFmtId="0" fontId="28" fillId="0" borderId="47" xfId="0" applyFont="1" applyBorder="1" applyAlignment="1">
      <alignment horizontal="left" vertical="center" wrapText="1"/>
    </xf>
    <xf numFmtId="0" fontId="25" fillId="0" borderId="25" xfId="0" applyFont="1" applyBorder="1" applyAlignment="1">
      <alignment horizontal="center" vertical="center"/>
    </xf>
    <xf numFmtId="0" fontId="25" fillId="0" borderId="23" xfId="0" applyFont="1" applyBorder="1" applyAlignment="1">
      <alignment horizontal="center" vertical="center"/>
    </xf>
    <xf numFmtId="0" fontId="22" fillId="0" borderId="18" xfId="0" applyFont="1" applyBorder="1" applyAlignment="1">
      <alignment horizontal="center" vertical="center"/>
    </xf>
    <xf numFmtId="0" fontId="22" fillId="0" borderId="20" xfId="0" applyFont="1" applyBorder="1" applyAlignment="1">
      <alignment horizontal="center" vertical="center" wrapText="1"/>
    </xf>
    <xf numFmtId="0" fontId="22" fillId="0" borderId="8" xfId="0" applyFont="1" applyBorder="1" applyAlignment="1">
      <alignment horizontal="center" vertical="center" wrapText="1"/>
    </xf>
    <xf numFmtId="38" fontId="28" fillId="0" borderId="20" xfId="0" applyNumberFormat="1" applyFont="1" applyBorder="1" applyAlignment="1">
      <alignment vertical="center"/>
    </xf>
    <xf numFmtId="38" fontId="28" fillId="0" borderId="18" xfId="1" applyNumberFormat="1" applyFont="1" applyBorder="1" applyAlignment="1" applyProtection="1">
      <alignment vertical="center"/>
      <protection hidden="1"/>
    </xf>
    <xf numFmtId="44" fontId="28" fillId="5" borderId="28" xfId="2" applyFont="1" applyFill="1" applyBorder="1" applyAlignment="1">
      <alignment vertical="center"/>
    </xf>
    <xf numFmtId="0" fontId="28" fillId="52" borderId="37" xfId="0" applyFont="1" applyFill="1" applyBorder="1" applyAlignment="1">
      <alignment vertical="center" wrapText="1"/>
    </xf>
    <xf numFmtId="0" fontId="25" fillId="54" borderId="24" xfId="0" applyFont="1" applyFill="1" applyBorder="1" applyAlignment="1">
      <alignment horizontal="center" vertical="center"/>
    </xf>
    <xf numFmtId="0" fontId="25" fillId="54" borderId="6" xfId="0" applyFont="1" applyFill="1" applyBorder="1" applyAlignment="1">
      <alignment horizontal="center" vertical="center"/>
    </xf>
    <xf numFmtId="0" fontId="25" fillId="54" borderId="26" xfId="0" applyFont="1" applyFill="1" applyBorder="1" applyAlignment="1">
      <alignment horizontal="center" vertical="center"/>
    </xf>
    <xf numFmtId="0" fontId="25" fillId="54" borderId="2" xfId="0" applyFont="1" applyFill="1" applyBorder="1" applyAlignment="1">
      <alignment horizontal="center" vertical="center"/>
    </xf>
    <xf numFmtId="0" fontId="25" fillId="54" borderId="0" xfId="0" applyFont="1" applyFill="1" applyAlignment="1">
      <alignment horizontal="center" vertical="center"/>
    </xf>
    <xf numFmtId="0" fontId="25" fillId="54" borderId="4" xfId="0" applyFont="1" applyFill="1" applyBorder="1" applyAlignment="1">
      <alignment horizontal="center" vertical="center"/>
    </xf>
    <xf numFmtId="0" fontId="25" fillId="54" borderId="23" xfId="0" applyFont="1" applyFill="1" applyBorder="1" applyAlignment="1">
      <alignment horizontal="center" vertical="center"/>
    </xf>
    <xf numFmtId="0" fontId="28" fillId="54" borderId="2" xfId="0" applyFont="1" applyFill="1" applyBorder="1" applyAlignment="1">
      <alignment vertical="center" wrapText="1"/>
    </xf>
    <xf numFmtId="0" fontId="25" fillId="54" borderId="5" xfId="0" applyFont="1" applyFill="1" applyBorder="1" applyAlignment="1">
      <alignment horizontal="center" vertical="center"/>
    </xf>
    <xf numFmtId="0" fontId="28" fillId="54" borderId="0" xfId="0" applyFont="1" applyFill="1" applyAlignment="1">
      <alignment vertical="center" wrapText="1"/>
    </xf>
    <xf numFmtId="0" fontId="25" fillId="54" borderId="25" xfId="0" applyFont="1" applyFill="1" applyBorder="1" applyAlignment="1">
      <alignment horizontal="center" vertical="center"/>
    </xf>
    <xf numFmtId="0" fontId="28" fillId="54" borderId="4" xfId="0" applyFont="1" applyFill="1" applyBorder="1" applyAlignment="1">
      <alignment horizontal="left" vertical="center" wrapText="1"/>
    </xf>
    <xf numFmtId="0" fontId="22" fillId="55" borderId="38" xfId="0" applyFont="1" applyFill="1" applyBorder="1" applyAlignment="1">
      <alignment vertical="center" wrapText="1"/>
    </xf>
    <xf numFmtId="0" fontId="28" fillId="55" borderId="38" xfId="0" applyFont="1" applyFill="1" applyBorder="1"/>
    <xf numFmtId="0" fontId="28" fillId="55" borderId="8" xfId="0" applyFont="1" applyFill="1" applyBorder="1"/>
    <xf numFmtId="0" fontId="28" fillId="55" borderId="7" xfId="0" applyFont="1" applyFill="1" applyBorder="1"/>
    <xf numFmtId="0" fontId="28" fillId="0" borderId="19" xfId="0" applyFont="1" applyBorder="1" applyAlignment="1">
      <alignment vertical="center" wrapText="1"/>
    </xf>
    <xf numFmtId="44" fontId="28" fillId="2" borderId="28" xfId="2" applyFont="1" applyFill="1" applyBorder="1" applyAlignment="1">
      <alignment vertical="center"/>
    </xf>
    <xf numFmtId="44" fontId="28" fillId="6" borderId="20" xfId="2" applyFont="1" applyFill="1" applyBorder="1" applyAlignment="1">
      <alignment vertical="center"/>
    </xf>
    <xf numFmtId="0" fontId="22" fillId="0" borderId="7" xfId="0" applyFont="1" applyBorder="1" applyAlignment="1">
      <alignment horizontal="center" vertical="center"/>
    </xf>
    <xf numFmtId="0" fontId="43" fillId="0" borderId="38" xfId="0" applyFont="1" applyBorder="1"/>
    <xf numFmtId="164" fontId="28" fillId="2" borderId="28" xfId="2" applyNumberFormat="1" applyFont="1" applyFill="1" applyBorder="1"/>
    <xf numFmtId="37" fontId="45" fillId="5" borderId="8" xfId="0" applyNumberFormat="1" applyFont="1" applyFill="1" applyBorder="1" applyAlignment="1">
      <alignment vertical="center"/>
    </xf>
    <xf numFmtId="17" fontId="0" fillId="0" borderId="0" xfId="0" quotePrefix="1" applyNumberFormat="1"/>
    <xf numFmtId="0" fontId="22" fillId="0" borderId="3" xfId="0" applyFont="1" applyBorder="1" applyAlignment="1">
      <alignment vertical="center" wrapText="1"/>
    </xf>
    <xf numFmtId="0" fontId="28" fillId="0" borderId="48" xfId="0" applyFont="1" applyBorder="1" applyAlignment="1">
      <alignment vertical="center" wrapText="1"/>
    </xf>
    <xf numFmtId="0" fontId="28" fillId="0" borderId="49" xfId="0" applyFont="1" applyBorder="1" applyAlignment="1">
      <alignment vertical="center" wrapText="1"/>
    </xf>
    <xf numFmtId="0" fontId="32" fillId="0" borderId="50" xfId="0" applyFont="1" applyBorder="1" applyAlignment="1">
      <alignment horizontal="left" vertical="center" wrapText="1"/>
    </xf>
    <xf numFmtId="0" fontId="22" fillId="0" borderId="50" xfId="0" applyFont="1" applyBorder="1" applyAlignment="1">
      <alignment vertical="center" wrapText="1"/>
    </xf>
    <xf numFmtId="0" fontId="28" fillId="0" borderId="51" xfId="0" applyFont="1" applyBorder="1" applyAlignment="1">
      <alignment horizontal="left" vertical="center" wrapText="1" indent="1"/>
    </xf>
    <xf numFmtId="0" fontId="28" fillId="0" borderId="51" xfId="0" applyFont="1" applyBorder="1" applyAlignment="1">
      <alignment vertical="center" wrapText="1"/>
    </xf>
    <xf numFmtId="0" fontId="25" fillId="0" borderId="51" xfId="0" applyFont="1" applyBorder="1" applyAlignment="1">
      <alignment vertical="center" wrapText="1"/>
    </xf>
    <xf numFmtId="0" fontId="28" fillId="0" borderId="49" xfId="0" applyFont="1" applyBorder="1" applyAlignment="1">
      <alignment horizontal="left" vertical="top" wrapText="1"/>
    </xf>
    <xf numFmtId="0" fontId="37" fillId="0" borderId="49" xfId="0" applyFont="1" applyBorder="1" applyAlignment="1">
      <alignment horizontal="left" vertical="center" indent="2"/>
    </xf>
    <xf numFmtId="0" fontId="35" fillId="0" borderId="49" xfId="0" applyFont="1" applyBorder="1" applyAlignment="1">
      <alignment horizontal="left" vertical="center" wrapText="1" indent="2"/>
    </xf>
    <xf numFmtId="0" fontId="37" fillId="0" borderId="49" xfId="0" applyFont="1" applyBorder="1" applyAlignment="1">
      <alignment horizontal="left" vertical="center" wrapText="1" indent="2"/>
    </xf>
    <xf numFmtId="0" fontId="36" fillId="0" borderId="42" xfId="0" applyFont="1" applyBorder="1" applyAlignment="1">
      <alignment horizontal="left" vertical="center" wrapText="1" indent="2"/>
    </xf>
    <xf numFmtId="0" fontId="25" fillId="0" borderId="18" xfId="44" applyFont="1" applyBorder="1" applyAlignment="1">
      <alignment vertical="center"/>
    </xf>
    <xf numFmtId="0" fontId="25" fillId="0" borderId="19" xfId="44" applyFont="1" applyBorder="1" applyAlignment="1">
      <alignment vertical="center"/>
    </xf>
    <xf numFmtId="0" fontId="25" fillId="0" borderId="20" xfId="44" applyFont="1" applyBorder="1" applyAlignment="1">
      <alignment vertical="center"/>
    </xf>
    <xf numFmtId="0" fontId="24" fillId="0" borderId="0" xfId="44" applyFont="1"/>
    <xf numFmtId="0" fontId="22" fillId="0" borderId="0" xfId="44" applyFont="1"/>
    <xf numFmtId="0" fontId="23" fillId="0" borderId="0" xfId="44" applyFont="1"/>
    <xf numFmtId="10" fontId="27" fillId="6" borderId="7" xfId="3" applyNumberFormat="1" applyFont="1" applyFill="1" applyBorder="1" applyAlignment="1"/>
    <xf numFmtId="10" fontId="27" fillId="6" borderId="8" xfId="3" applyNumberFormat="1" applyFont="1" applyFill="1" applyBorder="1" applyAlignment="1"/>
    <xf numFmtId="0" fontId="0" fillId="4" borderId="1" xfId="0" applyFill="1" applyBorder="1" applyAlignment="1">
      <alignment vertical="center"/>
    </xf>
    <xf numFmtId="0" fontId="0" fillId="2" borderId="1" xfId="0" applyFill="1" applyBorder="1" applyAlignment="1">
      <alignment vertical="center"/>
    </xf>
    <xf numFmtId="0" fontId="0" fillId="39" borderId="1" xfId="0" applyFill="1" applyBorder="1" applyAlignment="1">
      <alignment vertical="center"/>
    </xf>
    <xf numFmtId="0" fontId="0" fillId="42" borderId="1" xfId="0" applyFill="1" applyBorder="1" applyAlignment="1">
      <alignment vertical="center"/>
    </xf>
    <xf numFmtId="0" fontId="0" fillId="46" borderId="1" xfId="0" applyFill="1" applyBorder="1" applyAlignment="1">
      <alignment vertical="center"/>
    </xf>
    <xf numFmtId="10" fontId="28" fillId="0" borderId="37" xfId="3" applyNumberFormat="1" applyFont="1" applyBorder="1" applyAlignment="1">
      <alignment vertical="center"/>
    </xf>
    <xf numFmtId="10" fontId="28" fillId="0" borderId="3" xfId="3" applyNumberFormat="1" applyFont="1" applyBorder="1" applyAlignment="1">
      <alignment vertical="center"/>
    </xf>
    <xf numFmtId="2" fontId="0" fillId="50" borderId="0" xfId="0" applyNumberFormat="1" applyFill="1"/>
    <xf numFmtId="0" fontId="40" fillId="44" borderId="34" xfId="0" applyFont="1" applyFill="1" applyBorder="1" applyAlignment="1">
      <alignment horizontal="left" vertical="top" wrapText="1" indent="1"/>
    </xf>
    <xf numFmtId="0" fontId="39" fillId="0" borderId="3" xfId="0" applyFont="1" applyBorder="1" applyAlignment="1">
      <alignment horizontal="left" vertical="top" wrapText="1" indent="1"/>
    </xf>
    <xf numFmtId="2" fontId="0" fillId="0" borderId="3" xfId="0" applyNumberFormat="1" applyBorder="1"/>
    <xf numFmtId="0" fontId="40" fillId="44" borderId="3" xfId="0" applyFont="1" applyFill="1" applyBorder="1" applyAlignment="1">
      <alignment horizontal="left" vertical="top" wrapText="1" indent="1"/>
    </xf>
    <xf numFmtId="2" fontId="40" fillId="44" borderId="3" xfId="0" applyNumberFormat="1" applyFont="1" applyFill="1" applyBorder="1" applyAlignment="1">
      <alignment horizontal="right" vertical="top" shrinkToFit="1"/>
    </xf>
    <xf numFmtId="2" fontId="0" fillId="39" borderId="3" xfId="0" applyNumberFormat="1" applyFill="1" applyBorder="1"/>
    <xf numFmtId="2" fontId="0" fillId="40" borderId="3" xfId="0" applyNumberFormat="1" applyFill="1" applyBorder="1"/>
    <xf numFmtId="2" fontId="0" fillId="2" borderId="3" xfId="0" applyNumberFormat="1" applyFill="1" applyBorder="1"/>
    <xf numFmtId="2" fontId="0" fillId="42" borderId="3" xfId="0" applyNumberFormat="1" applyFill="1" applyBorder="1"/>
    <xf numFmtId="2" fontId="0" fillId="46" borderId="3" xfId="0" applyNumberFormat="1" applyFill="1" applyBorder="1"/>
    <xf numFmtId="2" fontId="39" fillId="47" borderId="3" xfId="0" applyNumberFormat="1" applyFont="1" applyFill="1" applyBorder="1" applyAlignment="1">
      <alignment horizontal="right" vertical="top" shrinkToFit="1"/>
    </xf>
    <xf numFmtId="2" fontId="39" fillId="48" borderId="3" xfId="0" applyNumberFormat="1" applyFont="1" applyFill="1" applyBorder="1" applyAlignment="1">
      <alignment horizontal="right" vertical="top" shrinkToFit="1"/>
    </xf>
    <xf numFmtId="2" fontId="39" fillId="49" borderId="3" xfId="0" applyNumberFormat="1" applyFont="1" applyFill="1" applyBorder="1" applyAlignment="1">
      <alignment horizontal="right" vertical="top" shrinkToFit="1"/>
    </xf>
    <xf numFmtId="0" fontId="39" fillId="50" borderId="35" xfId="0" applyFont="1" applyFill="1" applyBorder="1" applyAlignment="1">
      <alignment horizontal="left" vertical="top" wrapText="1" indent="1"/>
    </xf>
    <xf numFmtId="165" fontId="24" fillId="0" borderId="0" xfId="3" applyNumberFormat="1" applyFont="1" applyAlignment="1">
      <alignment horizontal="center" vertical="center"/>
    </xf>
    <xf numFmtId="165" fontId="24" fillId="0" borderId="3" xfId="3" applyNumberFormat="1" applyFont="1" applyBorder="1" applyAlignment="1">
      <alignment horizontal="center" vertical="center"/>
    </xf>
    <xf numFmtId="0" fontId="46" fillId="6" borderId="3" xfId="0" applyFont="1" applyFill="1" applyBorder="1" applyAlignment="1">
      <alignment horizontal="left" vertical="center" wrapText="1"/>
    </xf>
    <xf numFmtId="2" fontId="0" fillId="0" borderId="3" xfId="0" applyNumberFormat="1" applyBorder="1" applyAlignment="1">
      <alignment vertical="center"/>
    </xf>
    <xf numFmtId="2" fontId="40" fillId="44" borderId="3" xfId="0" applyNumberFormat="1" applyFont="1" applyFill="1" applyBorder="1" applyAlignment="1">
      <alignment horizontal="right" vertical="center" shrinkToFit="1"/>
    </xf>
    <xf numFmtId="2" fontId="40" fillId="44" borderId="35" xfId="0" applyNumberFormat="1" applyFont="1" applyFill="1" applyBorder="1" applyAlignment="1">
      <alignment horizontal="right" vertical="center" shrinkToFit="1"/>
    </xf>
    <xf numFmtId="0" fontId="39" fillId="0" borderId="3" xfId="0" applyFont="1" applyBorder="1" applyAlignment="1">
      <alignment horizontal="left" vertical="center" wrapText="1" indent="1"/>
    </xf>
    <xf numFmtId="0" fontId="40" fillId="44" borderId="3" xfId="0" applyFont="1" applyFill="1" applyBorder="1" applyAlignment="1">
      <alignment horizontal="left" vertical="center" wrapText="1" indent="1"/>
    </xf>
    <xf numFmtId="2" fontId="39" fillId="0" borderId="52" xfId="0" applyNumberFormat="1" applyFont="1" applyBorder="1" applyAlignment="1">
      <alignment horizontal="right" vertical="top" shrinkToFit="1"/>
    </xf>
    <xf numFmtId="2" fontId="39" fillId="0" borderId="0" xfId="0" applyNumberFormat="1" applyFont="1" applyAlignment="1">
      <alignment horizontal="right" vertical="top" shrinkToFit="1"/>
    </xf>
    <xf numFmtId="2" fontId="39" fillId="0" borderId="53" xfId="0" applyNumberFormat="1" applyFont="1" applyBorder="1" applyAlignment="1">
      <alignment horizontal="right" vertical="top" shrinkToFit="1"/>
    </xf>
    <xf numFmtId="0" fontId="40" fillId="44" borderId="36" xfId="0" applyFont="1" applyFill="1" applyBorder="1" applyAlignment="1">
      <alignment horizontal="left" vertical="center" wrapText="1" indent="1"/>
    </xf>
    <xf numFmtId="0" fontId="0" fillId="42" borderId="0" xfId="0" applyFill="1"/>
    <xf numFmtId="17" fontId="0" fillId="42" borderId="0" xfId="0" quotePrefix="1" applyNumberFormat="1" applyFill="1"/>
    <xf numFmtId="0" fontId="24" fillId="0" borderId="0" xfId="1" applyNumberFormat="1" applyFont="1" applyAlignment="1">
      <alignment horizontal="center"/>
    </xf>
    <xf numFmtId="2" fontId="0" fillId="39" borderId="3" xfId="0" applyNumberFormat="1" applyFill="1" applyBorder="1" applyAlignment="1">
      <alignment vertical="center"/>
    </xf>
    <xf numFmtId="2" fontId="39" fillId="40" borderId="3" xfId="0" applyNumberFormat="1" applyFont="1" applyFill="1" applyBorder="1" applyAlignment="1">
      <alignment horizontal="right" vertical="center" shrinkToFit="1"/>
    </xf>
    <xf numFmtId="2" fontId="39" fillId="2" borderId="3" xfId="0" applyNumberFormat="1" applyFont="1" applyFill="1" applyBorder="1" applyAlignment="1">
      <alignment horizontal="right" vertical="center" shrinkToFit="1"/>
    </xf>
    <xf numFmtId="2" fontId="39" fillId="42" borderId="3" xfId="0" applyNumberFormat="1" applyFont="1" applyFill="1" applyBorder="1" applyAlignment="1">
      <alignment horizontal="right" vertical="center" shrinkToFit="1"/>
    </xf>
    <xf numFmtId="2" fontId="0" fillId="46" borderId="3" xfId="0" applyNumberFormat="1" applyFill="1" applyBorder="1" applyAlignment="1">
      <alignment vertical="center"/>
    </xf>
    <xf numFmtId="2" fontId="39" fillId="48" borderId="3" xfId="0" applyNumberFormat="1" applyFont="1" applyFill="1" applyBorder="1" applyAlignment="1">
      <alignment horizontal="right" vertical="center" shrinkToFit="1"/>
    </xf>
    <xf numFmtId="2" fontId="39" fillId="49" borderId="3" xfId="0" applyNumberFormat="1" applyFont="1" applyFill="1" applyBorder="1" applyAlignment="1">
      <alignment horizontal="right" vertical="center" shrinkToFit="1"/>
    </xf>
    <xf numFmtId="2" fontId="39" fillId="47" borderId="3" xfId="0" applyNumberFormat="1" applyFont="1" applyFill="1" applyBorder="1" applyAlignment="1">
      <alignment horizontal="right" vertical="center" shrinkToFit="1"/>
    </xf>
    <xf numFmtId="7" fontId="26" fillId="56" borderId="6" xfId="1" applyNumberFormat="1" applyFont="1" applyFill="1" applyBorder="1" applyAlignment="1">
      <alignment horizontal="center"/>
    </xf>
    <xf numFmtId="0" fontId="39" fillId="56" borderId="35" xfId="0" applyFont="1" applyFill="1" applyBorder="1" applyAlignment="1">
      <alignment horizontal="left" vertical="center" wrapText="1" indent="1"/>
    </xf>
    <xf numFmtId="2" fontId="0" fillId="56" borderId="3" xfId="0" applyNumberFormat="1" applyFill="1" applyBorder="1" applyAlignment="1">
      <alignment vertical="center"/>
    </xf>
    <xf numFmtId="0" fontId="0" fillId="56" borderId="3" xfId="0" applyFill="1" applyBorder="1" applyAlignment="1">
      <alignment vertical="center"/>
    </xf>
    <xf numFmtId="0" fontId="0" fillId="56" borderId="0" xfId="0" applyFill="1"/>
    <xf numFmtId="10" fontId="28" fillId="6" borderId="43" xfId="3" applyNumberFormat="1" applyFont="1" applyFill="1" applyBorder="1" applyAlignment="1">
      <alignment horizontal="center" vertical="center" wrapText="1"/>
    </xf>
    <xf numFmtId="0" fontId="46" fillId="6" borderId="0" xfId="0" applyFont="1" applyFill="1" applyAlignment="1">
      <alignment horizontal="left" vertical="center" wrapText="1"/>
    </xf>
    <xf numFmtId="0" fontId="28" fillId="0" borderId="0" xfId="0" applyFont="1" applyAlignment="1">
      <alignment horizontal="left" vertical="top" wrapText="1"/>
    </xf>
    <xf numFmtId="43" fontId="22" fillId="53" borderId="19" xfId="1" applyFont="1" applyFill="1" applyBorder="1" applyAlignment="1">
      <alignment horizontal="left" vertical="center" wrapText="1"/>
    </xf>
    <xf numFmtId="43" fontId="22" fillId="53" borderId="20" xfId="1" applyFont="1" applyFill="1" applyBorder="1" applyAlignment="1">
      <alignment horizontal="left" vertical="center" wrapText="1"/>
    </xf>
    <xf numFmtId="43" fontId="28" fillId="53" borderId="19" xfId="1" applyFont="1" applyFill="1" applyBorder="1" applyAlignment="1">
      <alignment horizontal="left" vertical="top" wrapText="1"/>
    </xf>
    <xf numFmtId="43" fontId="28" fillId="53" borderId="20" xfId="1" applyFont="1" applyFill="1" applyBorder="1" applyAlignment="1">
      <alignment horizontal="left" vertical="top" wrapText="1"/>
    </xf>
    <xf numFmtId="43" fontId="28" fillId="53" borderId="0" xfId="1" applyFont="1" applyFill="1" applyBorder="1" applyAlignment="1">
      <alignment horizontal="left" vertical="top" wrapText="1"/>
    </xf>
    <xf numFmtId="43" fontId="28" fillId="53" borderId="6" xfId="1" applyFont="1" applyFill="1" applyBorder="1" applyAlignment="1">
      <alignment horizontal="left" vertical="top" wrapText="1"/>
    </xf>
    <xf numFmtId="0" fontId="28" fillId="0" borderId="5" xfId="0" applyFont="1" applyBorder="1" applyAlignment="1">
      <alignment horizontal="left" vertical="center" wrapText="1"/>
    </xf>
    <xf numFmtId="0" fontId="28" fillId="0" borderId="0" xfId="0" applyFont="1" applyAlignment="1">
      <alignment horizontal="left" vertical="center" wrapText="1"/>
    </xf>
    <xf numFmtId="0" fontId="28" fillId="0" borderId="6" xfId="0" applyFont="1" applyBorder="1" applyAlignment="1">
      <alignment horizontal="left" vertical="center" wrapText="1"/>
    </xf>
    <xf numFmtId="0" fontId="34" fillId="53" borderId="38" xfId="0" applyFont="1" applyFill="1" applyBorder="1" applyAlignment="1">
      <alignment horizontal="center" wrapText="1"/>
    </xf>
    <xf numFmtId="0" fontId="34" fillId="53" borderId="8" xfId="0" applyFont="1" applyFill="1" applyBorder="1" applyAlignment="1">
      <alignment horizontal="center" wrapText="1"/>
    </xf>
    <xf numFmtId="0" fontId="25" fillId="0" borderId="18" xfId="0" applyFont="1" applyBorder="1" applyAlignment="1">
      <alignment horizontal="center" vertical="center" wrapText="1"/>
    </xf>
    <xf numFmtId="0" fontId="25" fillId="0" borderId="20" xfId="0" applyFont="1" applyBorder="1" applyAlignment="1">
      <alignment horizontal="center" vertical="center" wrapText="1"/>
    </xf>
    <xf numFmtId="43" fontId="25" fillId="53" borderId="29" xfId="1" applyFont="1" applyFill="1" applyBorder="1" applyAlignment="1">
      <alignment horizontal="center" vertical="center" wrapText="1"/>
    </xf>
    <xf numFmtId="43" fontId="25" fillId="53" borderId="28" xfId="1" applyFont="1" applyFill="1" applyBorder="1" applyAlignment="1">
      <alignment horizontal="center" vertical="center" wrapText="1"/>
    </xf>
    <xf numFmtId="0" fontId="22" fillId="6" borderId="27" xfId="0" applyFont="1" applyFill="1" applyBorder="1" applyAlignment="1">
      <alignment horizontal="center" vertical="center" wrapText="1"/>
    </xf>
    <xf numFmtId="0" fontId="22" fillId="6" borderId="29" xfId="0" applyFont="1" applyFill="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27" xfId="0" applyFont="1" applyBorder="1" applyAlignment="1">
      <alignment horizontal="center" vertical="center" wrapText="1"/>
    </xf>
    <xf numFmtId="0" fontId="34" fillId="0" borderId="29" xfId="0" applyFont="1" applyBorder="1" applyAlignment="1">
      <alignment horizontal="center" vertical="center" wrapText="1"/>
    </xf>
    <xf numFmtId="0" fontId="28" fillId="0" borderId="27" xfId="0" applyFont="1" applyBorder="1" applyAlignment="1">
      <alignment horizontal="left" vertical="center" wrapText="1"/>
    </xf>
    <xf numFmtId="0" fontId="28" fillId="0" borderId="29" xfId="0" applyFont="1" applyBorder="1" applyAlignment="1">
      <alignment horizontal="left" vertical="center" wrapText="1"/>
    </xf>
    <xf numFmtId="0" fontId="28" fillId="0" borderId="28" xfId="0" applyFont="1" applyBorder="1" applyAlignment="1">
      <alignment horizontal="left" vertical="center" wrapText="1"/>
    </xf>
    <xf numFmtId="0" fontId="28" fillId="0" borderId="0" xfId="0" applyFont="1" applyAlignment="1">
      <alignment vertical="top" wrapText="1"/>
    </xf>
    <xf numFmtId="0" fontId="47" fillId="0" borderId="42" xfId="0" applyFont="1" applyBorder="1" applyAlignment="1">
      <alignment horizontal="center" vertical="center" wrapText="1"/>
    </xf>
    <xf numFmtId="0" fontId="47" fillId="0" borderId="3" xfId="0" applyFont="1" applyBorder="1" applyAlignment="1">
      <alignment horizontal="center" vertical="center" wrapText="1"/>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xfId="1" builtinId="3"/>
    <cellStyle name="Currency" xfId="2" builtinId="4"/>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 2" xfId="44" xr:uid="{00000000-0005-0000-0000-000027000000}"/>
    <cellStyle name="Note 2" xfId="45" xr:uid="{00000000-0005-0000-0000-000028000000}"/>
    <cellStyle name="Output" xfId="13" builtinId="21" customBuiltin="1"/>
    <cellStyle name="Percent" xfId="3" builtinId="5"/>
    <cellStyle name="Title" xfId="4" builtinId="15" customBuiltin="1"/>
    <cellStyle name="Total" xfId="19" builtinId="25" customBuiltin="1"/>
    <cellStyle name="Warning Text" xfId="17" builtinId="11" customBuiltin="1"/>
  </cellStyles>
  <dxfs count="1">
    <dxf>
      <font>
        <condense val="0"/>
        <extend val="0"/>
        <color rgb="FF9C0006"/>
      </font>
      <fill>
        <patternFill>
          <bgColor rgb="FFFFC7CE"/>
        </patternFill>
      </fill>
    </dxf>
  </dxfs>
  <tableStyles count="0" defaultTableStyle="TableStyleMedium9" defaultPivotStyle="PivotStyleLight16"/>
  <colors>
    <mruColors>
      <color rgb="FF43CEFF"/>
      <color rgb="FFFED0F9"/>
      <color rgb="FFFFFFCC"/>
      <color rgb="FFE7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9"/>
  <sheetViews>
    <sheetView workbookViewId="0">
      <selection activeCell="C1" sqref="C1"/>
    </sheetView>
  </sheetViews>
  <sheetFormatPr defaultRowHeight="12.75" x14ac:dyDescent="0.2"/>
  <cols>
    <col min="1" max="1" width="104.42578125" customWidth="1"/>
    <col min="2" max="2" width="3.7109375" customWidth="1"/>
    <col min="3" max="3" width="92.28515625" customWidth="1"/>
  </cols>
  <sheetData>
    <row r="1" spans="1:3" ht="50.45" customHeight="1" x14ac:dyDescent="0.2">
      <c r="A1" s="227" t="s">
        <v>46</v>
      </c>
    </row>
    <row r="2" spans="1:3" ht="84" customHeight="1" x14ac:dyDescent="0.2">
      <c r="A2" s="228" t="s">
        <v>155</v>
      </c>
      <c r="C2" s="272" t="s">
        <v>191</v>
      </c>
    </row>
    <row r="3" spans="1:3" ht="100.15" customHeight="1" x14ac:dyDescent="0.2">
      <c r="A3" s="229" t="s">
        <v>156</v>
      </c>
      <c r="C3" s="272" t="s">
        <v>192</v>
      </c>
    </row>
    <row r="4" spans="1:3" ht="78.599999999999994" customHeight="1" thickBot="1" x14ac:dyDescent="0.25">
      <c r="A4" s="229" t="s">
        <v>157</v>
      </c>
    </row>
    <row r="5" spans="1:3" ht="24.75" customHeight="1" thickBot="1" x14ac:dyDescent="0.25">
      <c r="A5" s="230" t="s">
        <v>73</v>
      </c>
    </row>
    <row r="6" spans="1:3" ht="36" customHeight="1" thickBot="1" x14ac:dyDescent="0.25">
      <c r="A6" s="231" t="s">
        <v>77</v>
      </c>
    </row>
    <row r="7" spans="1:3" ht="34.5" customHeight="1" thickBot="1" x14ac:dyDescent="0.25">
      <c r="A7" s="232" t="s">
        <v>158</v>
      </c>
    </row>
    <row r="8" spans="1:3" ht="51.75" customHeight="1" thickBot="1" x14ac:dyDescent="0.25">
      <c r="A8" s="232" t="s">
        <v>159</v>
      </c>
    </row>
    <row r="9" spans="1:3" ht="59.25" customHeight="1" thickBot="1" x14ac:dyDescent="0.25">
      <c r="A9" s="232" t="s">
        <v>160</v>
      </c>
    </row>
    <row r="10" spans="1:3" ht="42.75" customHeight="1" thickBot="1" x14ac:dyDescent="0.25">
      <c r="A10" s="232" t="s">
        <v>161</v>
      </c>
    </row>
    <row r="11" spans="1:3" ht="61.15" customHeight="1" thickBot="1" x14ac:dyDescent="0.25">
      <c r="A11" s="232" t="s">
        <v>162</v>
      </c>
    </row>
    <row r="12" spans="1:3" ht="99.75" customHeight="1" thickBot="1" x14ac:dyDescent="0.25">
      <c r="A12" s="232" t="s">
        <v>165</v>
      </c>
    </row>
    <row r="13" spans="1:3" ht="54" customHeight="1" thickBot="1" x14ac:dyDescent="0.25">
      <c r="A13" s="232" t="s">
        <v>163</v>
      </c>
    </row>
    <row r="14" spans="1:3" ht="39" customHeight="1" thickBot="1" x14ac:dyDescent="0.25">
      <c r="A14" s="232" t="s">
        <v>164</v>
      </c>
    </row>
    <row r="15" spans="1:3" ht="41.25" customHeight="1" thickBot="1" x14ac:dyDescent="0.25">
      <c r="A15" s="232" t="s">
        <v>166</v>
      </c>
    </row>
    <row r="16" spans="1:3" ht="74.25" customHeight="1" thickBot="1" x14ac:dyDescent="0.25">
      <c r="A16" s="232" t="s">
        <v>176</v>
      </c>
    </row>
    <row r="17" spans="1:3" ht="11.25" customHeight="1" thickBot="1" x14ac:dyDescent="0.25">
      <c r="A17" s="233"/>
    </row>
    <row r="18" spans="1:3" ht="21" customHeight="1" thickBot="1" x14ac:dyDescent="0.25">
      <c r="A18" s="234" t="s">
        <v>76</v>
      </c>
    </row>
    <row r="19" spans="1:3" ht="27" customHeight="1" thickBot="1" x14ac:dyDescent="0.25">
      <c r="A19" s="232" t="s">
        <v>169</v>
      </c>
    </row>
    <row r="20" spans="1:3" ht="43.15" customHeight="1" thickBot="1" x14ac:dyDescent="0.25">
      <c r="A20" s="232" t="s">
        <v>170</v>
      </c>
    </row>
    <row r="21" spans="1:3" ht="41.25" customHeight="1" thickBot="1" x14ac:dyDescent="0.25">
      <c r="A21" s="232" t="s">
        <v>167</v>
      </c>
    </row>
    <row r="22" spans="1:3" ht="64.900000000000006" customHeight="1" thickBot="1" x14ac:dyDescent="0.25">
      <c r="A22" s="232" t="s">
        <v>171</v>
      </c>
    </row>
    <row r="23" spans="1:3" ht="48" customHeight="1" thickBot="1" x14ac:dyDescent="0.25">
      <c r="A23" s="232" t="s">
        <v>172</v>
      </c>
    </row>
    <row r="24" spans="1:3" ht="55.5" customHeight="1" thickBot="1" x14ac:dyDescent="0.25">
      <c r="A24" s="232" t="s">
        <v>173</v>
      </c>
    </row>
    <row r="25" spans="1:3" ht="31.5" customHeight="1" thickBot="1" x14ac:dyDescent="0.25">
      <c r="A25" s="232" t="s">
        <v>175</v>
      </c>
    </row>
    <row r="26" spans="1:3" ht="46.9" customHeight="1" thickBot="1" x14ac:dyDescent="0.25">
      <c r="A26" s="232" t="s">
        <v>168</v>
      </c>
      <c r="C26" s="299" t="s">
        <v>193</v>
      </c>
    </row>
    <row r="27" spans="1:3" ht="45" customHeight="1" thickBot="1" x14ac:dyDescent="0.25">
      <c r="A27" s="232" t="s">
        <v>174</v>
      </c>
      <c r="C27" s="299"/>
    </row>
    <row r="28" spans="1:3" ht="28.5" customHeight="1" x14ac:dyDescent="0.2">
      <c r="A28" s="235" t="s">
        <v>47</v>
      </c>
      <c r="C28" s="299"/>
    </row>
    <row r="29" spans="1:3" ht="30" customHeight="1" x14ac:dyDescent="0.2">
      <c r="A29" s="236" t="s">
        <v>86</v>
      </c>
      <c r="B29" s="47"/>
    </row>
    <row r="30" spans="1:3" ht="130.5" customHeight="1" x14ac:dyDescent="0.2">
      <c r="A30" s="237" t="s">
        <v>79</v>
      </c>
      <c r="B30" s="47"/>
    </row>
    <row r="31" spans="1:3" ht="70.5" customHeight="1" x14ac:dyDescent="0.2">
      <c r="A31" s="238" t="s">
        <v>87</v>
      </c>
      <c r="B31" s="47"/>
    </row>
    <row r="32" spans="1:3" ht="118.5" customHeight="1" x14ac:dyDescent="0.2">
      <c r="A32" s="237" t="s">
        <v>80</v>
      </c>
      <c r="B32" s="48"/>
    </row>
    <row r="33" spans="1:1" ht="90.75" customHeight="1" x14ac:dyDescent="0.2">
      <c r="A33" s="237" t="s">
        <v>81</v>
      </c>
    </row>
    <row r="34" spans="1:1" ht="103.5" customHeight="1" x14ac:dyDescent="0.2">
      <c r="A34" s="239" t="s">
        <v>82</v>
      </c>
    </row>
    <row r="35" spans="1:1" x14ac:dyDescent="0.2">
      <c r="A35" s="1"/>
    </row>
    <row r="36" spans="1:1" x14ac:dyDescent="0.2">
      <c r="A36" s="1"/>
    </row>
    <row r="37" spans="1:1" x14ac:dyDescent="0.2">
      <c r="A37" s="1"/>
    </row>
    <row r="38" spans="1:1" x14ac:dyDescent="0.2">
      <c r="A38" s="1"/>
    </row>
    <row r="39" spans="1:1" x14ac:dyDescent="0.2">
      <c r="A39" s="1"/>
    </row>
  </sheetData>
  <mergeCells count="1">
    <mergeCell ref="C26:C28"/>
  </mergeCells>
  <pageMargins left="0.7" right="0.7" top="0.75" bottom="0.75" header="0.3" footer="0.3"/>
  <pageSetup orientation="portrait" r:id="rId1"/>
  <rowBreaks count="1" manualBreakCount="1">
    <brk id="27"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sheetPr>
  <dimension ref="A1:P61"/>
  <sheetViews>
    <sheetView tabSelected="1" zoomScale="84" zoomScaleNormal="84" workbookViewId="0">
      <selection activeCell="H5" sqref="H5"/>
    </sheetView>
  </sheetViews>
  <sheetFormatPr defaultColWidth="9.140625" defaultRowHeight="15.75" x14ac:dyDescent="0.25"/>
  <cols>
    <col min="1" max="1" width="8.7109375" style="32" customWidth="1"/>
    <col min="2" max="2" width="47.28515625" style="30" customWidth="1"/>
    <col min="3" max="3" width="12.7109375" style="30" bestFit="1" customWidth="1"/>
    <col min="4" max="5" width="15.7109375" style="30" bestFit="1" customWidth="1"/>
    <col min="6" max="6" width="0.85546875" style="30" customWidth="1"/>
    <col min="7" max="7" width="13.7109375" style="36" customWidth="1"/>
    <col min="8" max="9" width="13.7109375" style="30" customWidth="1"/>
    <col min="10" max="10" width="16.42578125" style="30" customWidth="1"/>
    <col min="11" max="11" width="14.7109375" style="30" customWidth="1"/>
    <col min="12" max="12" width="13.28515625" style="30" customWidth="1"/>
    <col min="13" max="13" width="9.140625" style="30"/>
    <col min="14" max="14" width="14.42578125" style="30" bestFit="1" customWidth="1"/>
    <col min="15" max="16384" width="9.140625" style="30"/>
  </cols>
  <sheetData>
    <row r="1" spans="1:16" ht="23.45" customHeight="1" x14ac:dyDescent="0.25">
      <c r="A1" s="137"/>
      <c r="B1" s="138" t="s">
        <v>0</v>
      </c>
      <c r="C1" s="138"/>
      <c r="D1" s="138"/>
      <c r="E1" s="138"/>
      <c r="F1" s="138"/>
      <c r="G1" s="138"/>
      <c r="H1" s="138"/>
      <c r="I1" s="139"/>
      <c r="J1" s="134"/>
      <c r="K1" s="132" t="s">
        <v>39</v>
      </c>
      <c r="L1" s="132" t="s">
        <v>40</v>
      </c>
      <c r="O1" s="325"/>
      <c r="P1" s="325"/>
    </row>
    <row r="2" spans="1:16" ht="23.25" x14ac:dyDescent="0.25">
      <c r="A2" s="140"/>
      <c r="B2" s="133" t="s">
        <v>177</v>
      </c>
      <c r="C2" s="133"/>
      <c r="D2" s="133"/>
      <c r="E2" s="133"/>
      <c r="F2" s="133"/>
      <c r="G2" s="133"/>
      <c r="H2" s="133"/>
      <c r="I2" s="141"/>
      <c r="J2" s="135" t="s">
        <v>41</v>
      </c>
      <c r="K2" s="131">
        <v>0</v>
      </c>
      <c r="L2" s="131">
        <v>0</v>
      </c>
      <c r="N2" s="325"/>
      <c r="O2" s="325"/>
      <c r="P2" s="325"/>
    </row>
    <row r="3" spans="1:16" ht="58.15" customHeight="1" x14ac:dyDescent="0.25">
      <c r="A3" s="307" t="s">
        <v>189</v>
      </c>
      <c r="B3" s="308"/>
      <c r="C3" s="308"/>
      <c r="D3" s="308"/>
      <c r="E3" s="308"/>
      <c r="F3" s="308"/>
      <c r="G3" s="308"/>
      <c r="H3" s="308"/>
      <c r="I3" s="309"/>
      <c r="J3" s="136" t="s">
        <v>203</v>
      </c>
      <c r="K3" s="270">
        <v>-8.8605146063068463E-2</v>
      </c>
      <c r="L3" s="271">
        <v>-4.7430830039526084E-2</v>
      </c>
      <c r="N3" s="300" t="s">
        <v>205</v>
      </c>
      <c r="O3" s="300"/>
      <c r="P3" s="300"/>
    </row>
    <row r="4" spans="1:16" ht="39" customHeight="1" thickBot="1" x14ac:dyDescent="0.3">
      <c r="A4" s="322" t="s">
        <v>190</v>
      </c>
      <c r="B4" s="323"/>
      <c r="C4" s="323"/>
      <c r="D4" s="323"/>
      <c r="E4" s="323"/>
      <c r="F4" s="323"/>
      <c r="G4" s="323"/>
      <c r="H4" s="323"/>
      <c r="I4" s="324"/>
      <c r="J4" s="253" t="s">
        <v>204</v>
      </c>
      <c r="K4" s="254"/>
      <c r="L4" s="254"/>
      <c r="N4" s="325"/>
      <c r="O4" s="325"/>
      <c r="P4" s="325"/>
    </row>
    <row r="5" spans="1:16" ht="22.5" customHeight="1" x14ac:dyDescent="0.25">
      <c r="A5" s="97"/>
      <c r="B5" s="98"/>
      <c r="C5" s="318" t="s">
        <v>178</v>
      </c>
      <c r="D5" s="319"/>
      <c r="E5" s="319"/>
      <c r="F5" s="155"/>
      <c r="G5" s="153"/>
      <c r="H5" s="326" t="s">
        <v>137</v>
      </c>
      <c r="I5" s="298">
        <v>0</v>
      </c>
      <c r="K5" s="50"/>
      <c r="L5" s="31"/>
    </row>
    <row r="6" spans="1:16" ht="22.5" customHeight="1" x14ac:dyDescent="0.25">
      <c r="A6" s="97"/>
      <c r="B6" s="98"/>
      <c r="C6" s="318"/>
      <c r="D6" s="319"/>
      <c r="E6" s="319"/>
      <c r="F6" s="156"/>
      <c r="G6" s="153"/>
      <c r="H6" s="327" t="str">
        <f>IF(I6&gt;0,"Diesel Inflator","Diesel Deflator")</f>
        <v>Diesel Deflator</v>
      </c>
      <c r="I6" s="92">
        <f>L3</f>
        <v>-4.7430830039526084E-2</v>
      </c>
      <c r="K6" s="50"/>
      <c r="L6" s="31"/>
      <c r="N6" s="33"/>
      <c r="O6" s="33"/>
    </row>
    <row r="7" spans="1:16" ht="22.5" customHeight="1" thickBot="1" x14ac:dyDescent="0.3">
      <c r="A7" s="97"/>
      <c r="B7" s="98"/>
      <c r="C7" s="320"/>
      <c r="D7" s="321"/>
      <c r="E7" s="321"/>
      <c r="F7" s="156"/>
      <c r="G7" s="153"/>
      <c r="H7" s="327" t="str">
        <f>IF(I7&gt;0,"Gas Inflator","Gas Deflator")</f>
        <v>Gas Deflator</v>
      </c>
      <c r="I7" s="92">
        <f>K3</f>
        <v>-8.8605146063068463E-2</v>
      </c>
      <c r="K7" s="30">
        <v>-8.8605146063068463E-2</v>
      </c>
      <c r="L7" s="30">
        <v>-4.7430830039526084E-2</v>
      </c>
      <c r="M7" s="63"/>
      <c r="N7" s="63"/>
    </row>
    <row r="8" spans="1:16" ht="44.25" customHeight="1" thickBot="1" x14ac:dyDescent="0.4">
      <c r="A8" s="99"/>
      <c r="B8" s="100"/>
      <c r="C8" s="316" t="s">
        <v>2</v>
      </c>
      <c r="D8" s="317"/>
      <c r="E8" s="317"/>
      <c r="F8" s="156"/>
      <c r="G8" s="310" t="s">
        <v>179</v>
      </c>
      <c r="H8" s="310"/>
      <c r="I8" s="311"/>
    </row>
    <row r="9" spans="1:16" ht="39" customHeight="1" thickBot="1" x14ac:dyDescent="0.3">
      <c r="A9" s="170" t="s">
        <v>132</v>
      </c>
      <c r="B9" s="171" t="s">
        <v>1</v>
      </c>
      <c r="C9" s="312" t="s">
        <v>33</v>
      </c>
      <c r="D9" s="313"/>
      <c r="E9" s="192" t="s">
        <v>31</v>
      </c>
      <c r="F9" s="156"/>
      <c r="G9" s="314" t="s">
        <v>78</v>
      </c>
      <c r="H9" s="314"/>
      <c r="I9" s="315"/>
      <c r="K9" s="50"/>
      <c r="O9" s="284"/>
    </row>
    <row r="10" spans="1:16" ht="36.6" customHeight="1" x14ac:dyDescent="0.25">
      <c r="A10" s="93">
        <v>1</v>
      </c>
      <c r="B10" s="193" t="s">
        <v>133</v>
      </c>
      <c r="C10" s="148"/>
      <c r="D10" s="159"/>
      <c r="E10" s="160"/>
      <c r="F10" s="152"/>
      <c r="G10" s="147"/>
      <c r="H10" s="159"/>
      <c r="I10" s="160"/>
    </row>
    <row r="11" spans="1:16" x14ac:dyDescent="0.25">
      <c r="A11" s="194" t="s">
        <v>122</v>
      </c>
      <c r="B11" s="172" t="s">
        <v>134</v>
      </c>
      <c r="C11" s="101"/>
      <c r="D11" s="102">
        <v>0</v>
      </c>
      <c r="E11" s="103"/>
      <c r="F11" s="152"/>
      <c r="G11" s="118"/>
      <c r="H11" s="163">
        <f>+D11*(1+I5)</f>
        <v>0</v>
      </c>
      <c r="I11" s="103"/>
    </row>
    <row r="12" spans="1:16" x14ac:dyDescent="0.25">
      <c r="A12" s="195">
        <v>2</v>
      </c>
      <c r="B12" s="173" t="s">
        <v>3</v>
      </c>
      <c r="C12" s="101"/>
      <c r="D12" s="101"/>
      <c r="E12" s="103"/>
      <c r="F12" s="152"/>
      <c r="G12" s="118"/>
      <c r="H12" s="101"/>
      <c r="I12" s="103"/>
    </row>
    <row r="13" spans="1:16" ht="36" customHeight="1" x14ac:dyDescent="0.25">
      <c r="A13" s="194"/>
      <c r="B13" s="174" t="s">
        <v>135</v>
      </c>
      <c r="C13" s="104"/>
      <c r="D13" s="105" t="s">
        <v>34</v>
      </c>
      <c r="E13" s="106">
        <v>0</v>
      </c>
      <c r="F13" s="152"/>
      <c r="G13" s="118"/>
      <c r="H13" s="101"/>
      <c r="I13" s="119">
        <f>+E13*(1+I5)</f>
        <v>0</v>
      </c>
    </row>
    <row r="14" spans="1:16" x14ac:dyDescent="0.25">
      <c r="A14" s="195">
        <v>3</v>
      </c>
      <c r="B14" s="173" t="s">
        <v>4</v>
      </c>
      <c r="C14" s="101"/>
      <c r="D14" s="101"/>
      <c r="E14" s="103"/>
      <c r="F14" s="152"/>
      <c r="G14" s="118"/>
      <c r="H14" s="101"/>
      <c r="I14" s="103"/>
    </row>
    <row r="15" spans="1:16" x14ac:dyDescent="0.25">
      <c r="A15" s="39" t="s">
        <v>5</v>
      </c>
      <c r="B15" s="175" t="s">
        <v>6</v>
      </c>
      <c r="C15" s="102">
        <v>0</v>
      </c>
      <c r="D15" s="101"/>
      <c r="E15" s="103"/>
      <c r="F15" s="152"/>
      <c r="G15" s="120">
        <f>+C15*(1+$I$5)</f>
        <v>0</v>
      </c>
      <c r="H15" s="101"/>
      <c r="I15" s="103"/>
    </row>
    <row r="16" spans="1:16" x14ac:dyDescent="0.25">
      <c r="A16" s="39" t="s">
        <v>7</v>
      </c>
      <c r="B16" s="175" t="s">
        <v>38</v>
      </c>
      <c r="C16" s="107">
        <v>0</v>
      </c>
      <c r="D16" s="101"/>
      <c r="E16" s="103"/>
      <c r="F16" s="152"/>
      <c r="G16" s="121">
        <f>+C16*(1+$I$5)</f>
        <v>0</v>
      </c>
      <c r="H16" s="101"/>
      <c r="I16" s="103"/>
    </row>
    <row r="17" spans="1:9" ht="28.15" customHeight="1" x14ac:dyDescent="0.25">
      <c r="A17" s="39" t="s">
        <v>9</v>
      </c>
      <c r="B17" s="175" t="s">
        <v>136</v>
      </c>
      <c r="C17" s="107">
        <v>0</v>
      </c>
      <c r="D17" s="101"/>
      <c r="E17" s="103"/>
      <c r="F17" s="152"/>
      <c r="G17" s="121">
        <f>+C17*(1+$I$5)</f>
        <v>0</v>
      </c>
      <c r="H17" s="101"/>
      <c r="I17" s="103"/>
    </row>
    <row r="18" spans="1:9" x14ac:dyDescent="0.25">
      <c r="A18" s="39" t="s">
        <v>11</v>
      </c>
      <c r="B18" s="175" t="s">
        <v>12</v>
      </c>
      <c r="C18" s="108">
        <v>0</v>
      </c>
      <c r="D18" s="109"/>
      <c r="E18" s="103"/>
      <c r="F18" s="152"/>
      <c r="G18" s="122">
        <f>+C18*(1+$I$5)</f>
        <v>0</v>
      </c>
      <c r="H18" s="109"/>
      <c r="I18" s="103"/>
    </row>
    <row r="19" spans="1:9" ht="16.5" thickBot="1" x14ac:dyDescent="0.3">
      <c r="A19" s="39" t="s">
        <v>13</v>
      </c>
      <c r="B19" s="178" t="s">
        <v>14</v>
      </c>
      <c r="C19" s="110"/>
      <c r="D19" s="111">
        <f>SUM(C15:C18)</f>
        <v>0</v>
      </c>
      <c r="E19" s="103"/>
      <c r="F19" s="152"/>
      <c r="G19" s="118"/>
      <c r="H19" s="123">
        <f>SUM(G15:G18)</f>
        <v>0</v>
      </c>
      <c r="I19" s="103"/>
    </row>
    <row r="20" spans="1:9" x14ac:dyDescent="0.25">
      <c r="A20" s="209"/>
      <c r="B20" s="210" t="s">
        <v>149</v>
      </c>
      <c r="C20" s="179">
        <v>0</v>
      </c>
      <c r="D20" s="206"/>
      <c r="E20" s="203"/>
      <c r="F20" s="168"/>
      <c r="G20" s="189">
        <f>+C20*(1+I6)</f>
        <v>0</v>
      </c>
      <c r="H20" s="182"/>
      <c r="I20" s="203"/>
    </row>
    <row r="21" spans="1:9" x14ac:dyDescent="0.25">
      <c r="A21" s="211"/>
      <c r="B21" s="210" t="s">
        <v>151</v>
      </c>
      <c r="C21" s="108">
        <v>0</v>
      </c>
      <c r="D21" s="207"/>
      <c r="E21" s="204"/>
      <c r="F21" s="152"/>
      <c r="G21" s="122">
        <f>+C21*(1+I7)</f>
        <v>0</v>
      </c>
      <c r="H21" s="101"/>
      <c r="I21" s="204"/>
    </row>
    <row r="22" spans="1:9" x14ac:dyDescent="0.25">
      <c r="A22" s="211"/>
      <c r="B22" s="212" t="s">
        <v>150</v>
      </c>
      <c r="C22" s="101">
        <f>+C21+C20</f>
        <v>0</v>
      </c>
      <c r="D22" s="207"/>
      <c r="E22" s="204"/>
      <c r="F22" s="152"/>
      <c r="G22" s="121">
        <f>+G21+G20</f>
        <v>0</v>
      </c>
      <c r="H22" s="101"/>
      <c r="I22" s="204"/>
    </row>
    <row r="23" spans="1:9" ht="16.5" thickBot="1" x14ac:dyDescent="0.3">
      <c r="A23" s="213"/>
      <c r="B23" s="214" t="str">
        <f>+"Additional Fuel Inflator Above PPI"</f>
        <v>Additional Fuel Inflator Above PPI</v>
      </c>
      <c r="C23" s="180"/>
      <c r="D23" s="208"/>
      <c r="E23" s="205"/>
      <c r="F23" s="181"/>
      <c r="G23" s="190"/>
      <c r="H23" s="124">
        <f>G22-(C22*(1+I5))</f>
        <v>0</v>
      </c>
      <c r="I23" s="205"/>
    </row>
    <row r="24" spans="1:9" x14ac:dyDescent="0.25">
      <c r="A24" s="195">
        <v>4</v>
      </c>
      <c r="B24" s="173" t="s">
        <v>15</v>
      </c>
      <c r="C24" s="101"/>
      <c r="D24" s="101"/>
      <c r="E24" s="103"/>
      <c r="F24" s="152"/>
      <c r="G24" s="118"/>
      <c r="H24" s="101"/>
      <c r="I24" s="103"/>
    </row>
    <row r="25" spans="1:9" x14ac:dyDescent="0.25">
      <c r="A25" s="39" t="s">
        <v>16</v>
      </c>
      <c r="B25" s="175" t="s">
        <v>6</v>
      </c>
      <c r="C25" s="102"/>
      <c r="D25" s="101"/>
      <c r="E25" s="103"/>
      <c r="F25" s="152"/>
      <c r="G25" s="120">
        <f t="shared" ref="G25:G31" si="0">C25*(1+$I$5)</f>
        <v>0</v>
      </c>
      <c r="H25" s="101"/>
      <c r="I25" s="103"/>
    </row>
    <row r="26" spans="1:9" x14ac:dyDescent="0.25">
      <c r="A26" s="39" t="s">
        <v>17</v>
      </c>
      <c r="B26" s="175" t="s">
        <v>18</v>
      </c>
      <c r="C26" s="107">
        <v>0</v>
      </c>
      <c r="D26" s="101"/>
      <c r="E26" s="103"/>
      <c r="F26" s="152"/>
      <c r="G26" s="121">
        <f t="shared" si="0"/>
        <v>0</v>
      </c>
      <c r="H26" s="101"/>
      <c r="I26" s="103"/>
    </row>
    <row r="27" spans="1:9" x14ac:dyDescent="0.25">
      <c r="A27" s="39" t="s">
        <v>19</v>
      </c>
      <c r="B27" s="175" t="s">
        <v>20</v>
      </c>
      <c r="C27" s="107">
        <v>0</v>
      </c>
      <c r="D27" s="101"/>
      <c r="E27" s="103"/>
      <c r="F27" s="152"/>
      <c r="G27" s="121">
        <f t="shared" si="0"/>
        <v>0</v>
      </c>
      <c r="H27" s="101"/>
      <c r="I27" s="103"/>
    </row>
    <row r="28" spans="1:9" x14ac:dyDescent="0.25">
      <c r="A28" s="39" t="s">
        <v>21</v>
      </c>
      <c r="B28" s="175" t="s">
        <v>8</v>
      </c>
      <c r="C28" s="107">
        <v>0</v>
      </c>
      <c r="D28" s="101"/>
      <c r="E28" s="103"/>
      <c r="F28" s="152"/>
      <c r="G28" s="121">
        <f t="shared" si="0"/>
        <v>0</v>
      </c>
      <c r="H28" s="101"/>
      <c r="I28" s="103"/>
    </row>
    <row r="29" spans="1:9" x14ac:dyDescent="0.25">
      <c r="A29" s="39" t="s">
        <v>22</v>
      </c>
      <c r="B29" s="175" t="s">
        <v>23</v>
      </c>
      <c r="C29" s="107">
        <v>0</v>
      </c>
      <c r="D29" s="101"/>
      <c r="E29" s="103"/>
      <c r="F29" s="152"/>
      <c r="G29" s="121">
        <f t="shared" si="0"/>
        <v>0</v>
      </c>
      <c r="H29" s="101"/>
      <c r="I29" s="103"/>
    </row>
    <row r="30" spans="1:9" x14ac:dyDescent="0.25">
      <c r="A30" s="39" t="s">
        <v>24</v>
      </c>
      <c r="B30" s="175" t="s">
        <v>25</v>
      </c>
      <c r="C30" s="107">
        <v>0</v>
      </c>
      <c r="D30" s="101"/>
      <c r="E30" s="103"/>
      <c r="F30" s="152"/>
      <c r="G30" s="121">
        <f t="shared" si="0"/>
        <v>0</v>
      </c>
      <c r="H30" s="101"/>
      <c r="I30" s="103"/>
    </row>
    <row r="31" spans="1:9" x14ac:dyDescent="0.25">
      <c r="A31" s="39" t="s">
        <v>26</v>
      </c>
      <c r="B31" s="175" t="s">
        <v>12</v>
      </c>
      <c r="C31" s="108">
        <v>0</v>
      </c>
      <c r="D31" s="101"/>
      <c r="E31" s="103"/>
      <c r="F31" s="152"/>
      <c r="G31" s="121">
        <f t="shared" si="0"/>
        <v>0</v>
      </c>
      <c r="H31" s="101"/>
      <c r="I31" s="103"/>
    </row>
    <row r="32" spans="1:9" x14ac:dyDescent="0.25">
      <c r="A32" s="194" t="s">
        <v>27</v>
      </c>
      <c r="B32" s="172" t="s">
        <v>28</v>
      </c>
      <c r="C32" s="110"/>
      <c r="D32" s="112">
        <f>SUM(C25:C31)</f>
        <v>0</v>
      </c>
      <c r="E32" s="103"/>
      <c r="F32" s="152"/>
      <c r="G32" s="118"/>
      <c r="H32" s="125">
        <f>SUM(G25:G31)</f>
        <v>0</v>
      </c>
      <c r="I32" s="103"/>
    </row>
    <row r="33" spans="1:15" x14ac:dyDescent="0.25">
      <c r="A33" s="195">
        <v>5</v>
      </c>
      <c r="B33" s="173" t="s">
        <v>128</v>
      </c>
      <c r="C33" s="110"/>
      <c r="D33" s="111"/>
      <c r="E33" s="103"/>
      <c r="F33" s="152"/>
      <c r="G33" s="118"/>
      <c r="H33" s="123"/>
      <c r="I33" s="103"/>
    </row>
    <row r="34" spans="1:15" x14ac:dyDescent="0.25">
      <c r="A34" s="39" t="s">
        <v>123</v>
      </c>
      <c r="B34" s="175" t="s">
        <v>6</v>
      </c>
      <c r="C34" s="102">
        <v>0</v>
      </c>
      <c r="D34" s="101"/>
      <c r="E34" s="103"/>
      <c r="F34" s="152"/>
      <c r="G34" s="120">
        <f>+C34*(1+$I$5)</f>
        <v>0</v>
      </c>
      <c r="H34" s="101"/>
      <c r="I34" s="103"/>
    </row>
    <row r="35" spans="1:15" x14ac:dyDescent="0.25">
      <c r="A35" s="39" t="s">
        <v>124</v>
      </c>
      <c r="B35" s="175" t="s">
        <v>38</v>
      </c>
      <c r="C35" s="107">
        <v>0</v>
      </c>
      <c r="D35" s="101"/>
      <c r="E35" s="103"/>
      <c r="F35" s="152"/>
      <c r="G35" s="121">
        <f>+C35*(1+$I$5)</f>
        <v>0</v>
      </c>
      <c r="H35" s="101"/>
      <c r="I35" s="103"/>
    </row>
    <row r="36" spans="1:15" ht="47.25" x14ac:dyDescent="0.25">
      <c r="A36" s="39" t="s">
        <v>125</v>
      </c>
      <c r="B36" s="175" t="s">
        <v>10</v>
      </c>
      <c r="C36" s="107">
        <v>0</v>
      </c>
      <c r="D36" s="101"/>
      <c r="E36" s="103"/>
      <c r="F36" s="152"/>
      <c r="G36" s="121">
        <f>+C36*(1+$I$5)</f>
        <v>0</v>
      </c>
      <c r="H36" s="101"/>
      <c r="I36" s="103"/>
    </row>
    <row r="37" spans="1:15" x14ac:dyDescent="0.25">
      <c r="A37" s="39" t="s">
        <v>126</v>
      </c>
      <c r="B37" s="175" t="s">
        <v>12</v>
      </c>
      <c r="C37" s="108">
        <v>0</v>
      </c>
      <c r="D37" s="109"/>
      <c r="E37" s="103"/>
      <c r="F37" s="152"/>
      <c r="G37" s="122">
        <f>+C37*(1+$I$5)</f>
        <v>0</v>
      </c>
      <c r="H37" s="109"/>
      <c r="I37" s="103"/>
    </row>
    <row r="38" spans="1:15" x14ac:dyDescent="0.25">
      <c r="A38" s="194" t="s">
        <v>127</v>
      </c>
      <c r="B38" s="172" t="s">
        <v>131</v>
      </c>
      <c r="C38" s="113"/>
      <c r="D38" s="101">
        <f>SUM(C34:C37)</f>
        <v>0</v>
      </c>
      <c r="E38" s="103"/>
      <c r="F38" s="152"/>
      <c r="G38" s="118"/>
      <c r="H38" s="123">
        <f>SUM(G34:G37)</f>
        <v>0</v>
      </c>
      <c r="I38" s="103"/>
    </row>
    <row r="39" spans="1:15" ht="57" customHeight="1" x14ac:dyDescent="0.25">
      <c r="A39" s="166">
        <v>6</v>
      </c>
      <c r="B39" s="183" t="s">
        <v>138</v>
      </c>
      <c r="C39" s="110"/>
      <c r="D39" s="107">
        <v>0</v>
      </c>
      <c r="E39" s="103"/>
      <c r="F39" s="152"/>
      <c r="G39" s="118"/>
      <c r="H39" s="126">
        <f>+D39*(1+$I$5)</f>
        <v>0</v>
      </c>
      <c r="I39" s="103"/>
    </row>
    <row r="40" spans="1:15" ht="85.5" customHeight="1" x14ac:dyDescent="0.25">
      <c r="A40" s="166">
        <v>7</v>
      </c>
      <c r="B40" s="202" t="s">
        <v>72</v>
      </c>
      <c r="C40" s="114"/>
      <c r="D40" s="107">
        <v>0</v>
      </c>
      <c r="E40" s="103"/>
      <c r="F40" s="152"/>
      <c r="G40" s="118"/>
      <c r="H40" s="126">
        <f>+D40*(1+$I$5)</f>
        <v>0</v>
      </c>
      <c r="I40" s="103"/>
    </row>
    <row r="41" spans="1:15" ht="19.149999999999999" customHeight="1" thickBot="1" x14ac:dyDescent="0.3">
      <c r="A41" s="39"/>
      <c r="B41" s="34"/>
      <c r="C41" s="114"/>
      <c r="D41" s="185"/>
      <c r="E41" s="103"/>
      <c r="F41" s="152"/>
      <c r="G41" s="118"/>
      <c r="H41" s="126"/>
      <c r="I41" s="103"/>
    </row>
    <row r="42" spans="1:15" ht="37.15" customHeight="1" thickBot="1" x14ac:dyDescent="0.3">
      <c r="A42" s="187">
        <v>8</v>
      </c>
      <c r="B42" s="198" t="s">
        <v>148</v>
      </c>
      <c r="C42" s="101"/>
      <c r="D42" s="186">
        <f>SUM(D11:D40)</f>
        <v>0</v>
      </c>
      <c r="E42" s="103"/>
      <c r="F42" s="152"/>
      <c r="G42" s="142"/>
      <c r="H42" s="143">
        <f>SUM(H11:H40)</f>
        <v>0</v>
      </c>
      <c r="I42" s="103"/>
    </row>
    <row r="43" spans="1:15" ht="10.9" customHeight="1" thickBot="1" x14ac:dyDescent="0.3">
      <c r="A43" s="39"/>
      <c r="B43" s="34"/>
      <c r="C43" s="101"/>
      <c r="D43" s="115"/>
      <c r="E43" s="103"/>
      <c r="F43" s="152"/>
      <c r="G43" s="118"/>
      <c r="H43" s="127"/>
      <c r="I43" s="103"/>
      <c r="N43"/>
      <c r="O43"/>
    </row>
    <row r="44" spans="1:15" x14ac:dyDescent="0.25">
      <c r="A44" s="93" t="s">
        <v>32</v>
      </c>
      <c r="B44" s="193" t="s">
        <v>29</v>
      </c>
      <c r="C44" s="164">
        <v>0</v>
      </c>
      <c r="D44" s="165"/>
      <c r="E44" s="199"/>
      <c r="F44" s="168"/>
      <c r="G44" s="200">
        <f>C44</f>
        <v>0</v>
      </c>
      <c r="H44" s="165"/>
      <c r="I44" s="199"/>
      <c r="N44"/>
      <c r="O44"/>
    </row>
    <row r="45" spans="1:15" ht="16.5" thickBot="1" x14ac:dyDescent="0.3">
      <c r="A45" s="39" t="s">
        <v>36</v>
      </c>
      <c r="B45" s="184" t="s">
        <v>42</v>
      </c>
      <c r="C45" s="116"/>
      <c r="D45" s="101"/>
      <c r="E45" s="117">
        <v>0</v>
      </c>
      <c r="F45" s="152"/>
      <c r="G45" s="118"/>
      <c r="H45" s="101"/>
      <c r="I45" s="128">
        <f>E45</f>
        <v>0</v>
      </c>
      <c r="N45"/>
      <c r="O45"/>
    </row>
    <row r="46" spans="1:15" ht="18.75" x14ac:dyDescent="0.25">
      <c r="A46" s="196">
        <v>10</v>
      </c>
      <c r="B46" s="197" t="s">
        <v>35</v>
      </c>
      <c r="C46" s="38"/>
      <c r="D46" s="35"/>
      <c r="E46" s="40"/>
      <c r="F46" s="152"/>
      <c r="G46" s="44"/>
      <c r="H46" s="35"/>
      <c r="I46" s="40"/>
    </row>
    <row r="47" spans="1:15" x14ac:dyDescent="0.25">
      <c r="A47" s="39" t="s">
        <v>129</v>
      </c>
      <c r="B47" s="146" t="str">
        <f>"Operating Costs Per Mile  Line "&amp;A42&amp;" / Line "&amp;A44</f>
        <v>Operating Costs Per Mile  Line 8 / Line 9a</v>
      </c>
      <c r="C47" s="94">
        <f>IF(C44&gt;0,ROUND(D42/C44,2),0)</f>
        <v>0</v>
      </c>
      <c r="D47" s="35"/>
      <c r="E47" s="40"/>
      <c r="F47" s="152"/>
      <c r="G47" s="45">
        <f>IF(G44&gt;0,ROUND(H42/G44,2),0)</f>
        <v>0</v>
      </c>
      <c r="H47" s="35"/>
      <c r="I47" s="40"/>
    </row>
    <row r="48" spans="1:15" ht="32.25" thickBot="1" x14ac:dyDescent="0.3">
      <c r="A48" s="96" t="s">
        <v>130</v>
      </c>
      <c r="B48" s="167" t="s">
        <v>37</v>
      </c>
      <c r="C48" s="169"/>
      <c r="D48" s="161"/>
      <c r="E48" s="201">
        <f>IF(E45=0,C47, IF(E13&gt;0,E13/E45+C47,+C47))</f>
        <v>0</v>
      </c>
      <c r="F48" s="181"/>
      <c r="G48" s="144"/>
      <c r="H48" s="161"/>
      <c r="I48" s="201">
        <f>IF(I45=0,G47, IF(I13&gt;0,I13/I45+G47,+G47))</f>
        <v>0</v>
      </c>
    </row>
    <row r="49" spans="1:15" ht="16.5" thickBot="1" x14ac:dyDescent="0.3">
      <c r="A49" s="96"/>
      <c r="B49" s="158"/>
      <c r="C49" s="169"/>
      <c r="D49" s="161"/>
      <c r="E49" s="162"/>
      <c r="F49" s="152"/>
      <c r="G49" s="191"/>
      <c r="H49" s="161"/>
      <c r="I49" s="162"/>
    </row>
    <row r="50" spans="1:15" ht="63" customHeight="1" thickBot="1" x14ac:dyDescent="0.3">
      <c r="A50" s="218"/>
      <c r="B50" s="188" t="s">
        <v>153</v>
      </c>
      <c r="C50" s="215"/>
      <c r="D50" s="216"/>
      <c r="E50" s="217"/>
      <c r="F50" s="176"/>
      <c r="G50" s="301" t="s">
        <v>152</v>
      </c>
      <c r="H50" s="301"/>
      <c r="I50" s="302"/>
    </row>
    <row r="51" spans="1:15" ht="31.5" x14ac:dyDescent="0.25">
      <c r="A51" s="93">
        <v>11</v>
      </c>
      <c r="B51" s="219" t="s">
        <v>139</v>
      </c>
      <c r="C51" s="159"/>
      <c r="D51" s="159"/>
      <c r="E51" s="149">
        <f>+E48</f>
        <v>0</v>
      </c>
      <c r="F51" s="156"/>
      <c r="G51" s="154" t="s">
        <v>84</v>
      </c>
      <c r="H51" s="148"/>
      <c r="I51" s="149">
        <f>'Long-Form'!I48</f>
        <v>0</v>
      </c>
    </row>
    <row r="52" spans="1:15" ht="31.5" x14ac:dyDescent="0.25">
      <c r="A52" s="39">
        <v>12</v>
      </c>
      <c r="B52" s="34" t="s">
        <v>140</v>
      </c>
      <c r="E52" s="129">
        <f>+E45</f>
        <v>0</v>
      </c>
      <c r="F52" s="156"/>
      <c r="G52" s="153"/>
      <c r="H52" s="49" t="s">
        <v>83</v>
      </c>
      <c r="I52" s="42"/>
    </row>
    <row r="53" spans="1:15" ht="31.15" customHeight="1" thickBot="1" x14ac:dyDescent="0.3">
      <c r="A53" s="96">
        <v>13</v>
      </c>
      <c r="B53" s="157" t="s">
        <v>75</v>
      </c>
      <c r="C53" s="43"/>
      <c r="D53" s="43"/>
      <c r="E53" s="220">
        <f>E52*E51</f>
        <v>0</v>
      </c>
      <c r="F53" s="156"/>
      <c r="G53" s="145" t="s">
        <v>146</v>
      </c>
      <c r="H53" s="145"/>
      <c r="I53" s="46">
        <v>0</v>
      </c>
    </row>
    <row r="54" spans="1:15" ht="46.9" customHeight="1" x14ac:dyDescent="0.25">
      <c r="A54" s="93">
        <v>14</v>
      </c>
      <c r="B54" s="219" t="s">
        <v>85</v>
      </c>
      <c r="C54" s="148"/>
      <c r="D54" s="148"/>
      <c r="E54" s="221">
        <v>0</v>
      </c>
      <c r="F54" s="156"/>
      <c r="G54" s="303" t="s">
        <v>147</v>
      </c>
      <c r="H54" s="303"/>
      <c r="I54" s="304"/>
    </row>
    <row r="55" spans="1:15" ht="31.5" x14ac:dyDescent="0.25">
      <c r="A55" s="39">
        <v>15</v>
      </c>
      <c r="B55" s="34" t="s">
        <v>44</v>
      </c>
      <c r="E55" s="95">
        <v>0</v>
      </c>
      <c r="F55" s="156"/>
      <c r="G55" s="305"/>
      <c r="H55" s="305"/>
      <c r="I55" s="306"/>
      <c r="N55"/>
      <c r="O55"/>
    </row>
    <row r="56" spans="1:15" ht="32.25" thickBot="1" x14ac:dyDescent="0.3">
      <c r="A56" s="39">
        <v>16</v>
      </c>
      <c r="B56" s="34" t="s">
        <v>74</v>
      </c>
      <c r="E56" s="41">
        <v>0</v>
      </c>
      <c r="F56" s="156"/>
      <c r="G56" s="150"/>
      <c r="H56" s="150"/>
      <c r="I56" s="151"/>
      <c r="K56"/>
      <c r="L56"/>
      <c r="N56"/>
    </row>
    <row r="57" spans="1:15" x14ac:dyDescent="0.25">
      <c r="A57" s="39">
        <v>17</v>
      </c>
      <c r="B57" s="34" t="s">
        <v>45</v>
      </c>
      <c r="E57" s="41">
        <v>0</v>
      </c>
      <c r="F57" s="156"/>
      <c r="G57" s="37"/>
      <c r="H57" s="37"/>
      <c r="N57"/>
    </row>
    <row r="58" spans="1:15" ht="16.5" thickBot="1" x14ac:dyDescent="0.3">
      <c r="A58" s="96">
        <v>18</v>
      </c>
      <c r="B58" s="157" t="s">
        <v>30</v>
      </c>
      <c r="C58" s="43"/>
      <c r="D58" s="43"/>
      <c r="E58" s="224">
        <f>E54*E56+E55*E57</f>
        <v>0</v>
      </c>
      <c r="F58" s="156"/>
    </row>
    <row r="59" spans="1:15" ht="16.5" thickBot="1" x14ac:dyDescent="0.3">
      <c r="A59" s="39"/>
      <c r="B59" s="34"/>
      <c r="E59" s="130"/>
      <c r="F59" s="156"/>
    </row>
    <row r="60" spans="1:15" ht="25.9" customHeight="1" thickBot="1" x14ac:dyDescent="0.35">
      <c r="A60" s="222">
        <v>19</v>
      </c>
      <c r="B60" s="188" t="s">
        <v>43</v>
      </c>
      <c r="C60" s="223"/>
      <c r="D60" s="223"/>
      <c r="E60" s="225">
        <f>E53+E58</f>
        <v>0</v>
      </c>
      <c r="F60" s="177"/>
    </row>
    <row r="61" spans="1:15" x14ac:dyDescent="0.25">
      <c r="A61"/>
      <c r="B61" s="1"/>
      <c r="E61"/>
      <c r="F61"/>
    </row>
  </sheetData>
  <sheetProtection selectLockedCells="1"/>
  <mergeCells count="10">
    <mergeCell ref="G50:I50"/>
    <mergeCell ref="G54:I55"/>
    <mergeCell ref="A3:I3"/>
    <mergeCell ref="G8:I8"/>
    <mergeCell ref="C9:D9"/>
    <mergeCell ref="G9:I9"/>
    <mergeCell ref="C8:E8"/>
    <mergeCell ref="C5:E7"/>
    <mergeCell ref="A4:I4"/>
    <mergeCell ref="N3:P3"/>
  </mergeCells>
  <conditionalFormatting sqref="C22">
    <cfRule type="cellIs" dxfId="0" priority="1" stopIfTrue="1" operator="greaterThan">
      <formula>$C$16</formula>
    </cfRule>
  </conditionalFormatting>
  <dataValidations xWindow="578" yWindow="679" count="2">
    <dataValidation type="list" allowBlank="1" showInputMessage="1" showErrorMessage="1" sqref="I6" xr:uid="{00000000-0002-0000-0100-000000000000}">
      <formula1>$L$2:$L$3</formula1>
    </dataValidation>
    <dataValidation type="list" allowBlank="1" showInputMessage="1" showErrorMessage="1" sqref="I7" xr:uid="{00000000-0002-0000-0100-000001000000}">
      <formula1>$K$2:$K$3</formula1>
    </dataValidation>
  </dataValidations>
  <printOptions horizontalCentered="1" gridLines="1"/>
  <pageMargins left="0.25" right="0.25" top="0.5" bottom="0.5" header="0.5" footer="0.5"/>
  <pageSetup scale="7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0E672-6298-449E-82F5-003635C56462}">
  <sheetPr>
    <tabColor rgb="FF00B0F0"/>
  </sheetPr>
  <dimension ref="B1:V30"/>
  <sheetViews>
    <sheetView topLeftCell="B1" workbookViewId="0">
      <selection activeCell="Q30" sqref="Q30"/>
    </sheetView>
  </sheetViews>
  <sheetFormatPr defaultColWidth="9.140625" defaultRowHeight="12.75" x14ac:dyDescent="0.2"/>
  <cols>
    <col min="1" max="1" width="5.42578125" customWidth="1"/>
    <col min="2" max="2" width="15" customWidth="1"/>
    <col min="3" max="3" width="14.42578125" customWidth="1"/>
    <col min="4" max="4" width="16.28515625" bestFit="1" customWidth="1"/>
    <col min="5" max="5" width="2.140625" customWidth="1"/>
    <col min="6" max="6" width="15.85546875" customWidth="1"/>
    <col min="7" max="7" width="13.28515625" bestFit="1" customWidth="1"/>
    <col min="8" max="8" width="16.28515625" bestFit="1" customWidth="1"/>
    <col min="9" max="10" width="10" customWidth="1"/>
    <col min="11" max="13" width="2.7109375" customWidth="1"/>
    <col min="14" max="14" width="1.5703125" customWidth="1"/>
    <col min="15" max="15" width="14.42578125" bestFit="1" customWidth="1"/>
    <col min="16" max="19" width="14" customWidth="1"/>
    <col min="21" max="21" width="14.7109375" customWidth="1"/>
    <col min="22" max="22" width="12.7109375" bestFit="1" customWidth="1"/>
    <col min="23" max="23" width="16.28515625" bestFit="1" customWidth="1"/>
    <col min="24" max="24" width="16.140625" bestFit="1" customWidth="1"/>
    <col min="25" max="25" width="15.7109375" bestFit="1" customWidth="1"/>
  </cols>
  <sheetData>
    <row r="1" spans="2:21" ht="18.75" x14ac:dyDescent="0.3">
      <c r="B1" s="244" t="s">
        <v>48</v>
      </c>
      <c r="C1" s="244"/>
      <c r="D1" s="244"/>
      <c r="E1" s="244"/>
      <c r="F1" s="244"/>
      <c r="G1" s="244"/>
      <c r="H1" s="244"/>
    </row>
    <row r="2" spans="2:21" ht="15" x14ac:dyDescent="0.25">
      <c r="B2" s="245" t="s">
        <v>49</v>
      </c>
      <c r="C2" s="245"/>
      <c r="D2" s="245"/>
      <c r="E2" s="245"/>
      <c r="F2" s="245"/>
      <c r="G2" s="245"/>
      <c r="H2" s="245"/>
    </row>
    <row r="3" spans="2:21" ht="15" x14ac:dyDescent="0.25">
      <c r="B3" s="245" t="s">
        <v>50</v>
      </c>
      <c r="C3" s="245"/>
      <c r="D3" s="245"/>
      <c r="E3" s="245"/>
      <c r="F3" s="245"/>
      <c r="G3" s="245"/>
      <c r="H3" s="245"/>
    </row>
    <row r="4" spans="2:21" ht="15" x14ac:dyDescent="0.25">
      <c r="B4" s="245" t="s">
        <v>195</v>
      </c>
      <c r="C4" s="245"/>
      <c r="D4" s="245"/>
      <c r="E4" s="245"/>
      <c r="F4" s="245"/>
      <c r="G4" s="245"/>
      <c r="H4" s="245"/>
    </row>
    <row r="6" spans="2:21" x14ac:dyDescent="0.2">
      <c r="B6" s="243" t="s">
        <v>181</v>
      </c>
      <c r="C6" s="243"/>
      <c r="D6" s="243"/>
      <c r="E6" s="243"/>
      <c r="F6" s="243"/>
      <c r="G6" s="243"/>
      <c r="H6" s="243"/>
      <c r="P6" s="282" t="s">
        <v>194</v>
      </c>
      <c r="Q6" s="282"/>
      <c r="R6" s="282"/>
      <c r="S6" s="282"/>
    </row>
    <row r="7" spans="2:21" x14ac:dyDescent="0.2">
      <c r="B7" s="243" t="s">
        <v>183</v>
      </c>
      <c r="C7" s="243"/>
      <c r="D7" s="243"/>
      <c r="E7" s="243"/>
      <c r="F7" s="243"/>
      <c r="G7" s="243"/>
      <c r="H7" s="243"/>
      <c r="P7" s="282"/>
      <c r="Q7" s="282"/>
      <c r="R7" s="282"/>
      <c r="S7" s="282"/>
    </row>
    <row r="8" spans="2:21" ht="13.5" thickBot="1" x14ac:dyDescent="0.25">
      <c r="B8" s="243"/>
      <c r="C8" s="243"/>
      <c r="D8" s="243"/>
      <c r="E8" s="243"/>
      <c r="F8" s="243"/>
      <c r="G8" s="243"/>
      <c r="H8" s="243"/>
      <c r="P8" s="282"/>
      <c r="Q8" s="283" t="s">
        <v>196</v>
      </c>
      <c r="R8" s="282"/>
      <c r="S8" s="282"/>
      <c r="U8" s="226"/>
    </row>
    <row r="9" spans="2:21" ht="15.75" x14ac:dyDescent="0.25">
      <c r="B9" s="240" t="s">
        <v>51</v>
      </c>
      <c r="C9" s="241"/>
      <c r="D9" s="242"/>
      <c r="E9" s="2"/>
      <c r="F9" s="240" t="s">
        <v>52</v>
      </c>
      <c r="G9" s="241"/>
      <c r="H9" s="242"/>
      <c r="P9" s="282"/>
      <c r="Q9" s="282"/>
      <c r="R9" s="282"/>
      <c r="S9" s="282"/>
    </row>
    <row r="10" spans="2:21" ht="39" thickBot="1" x14ac:dyDescent="0.3">
      <c r="B10" s="3" t="s">
        <v>53</v>
      </c>
      <c r="C10" s="4" t="s">
        <v>201</v>
      </c>
      <c r="D10" s="5" t="s">
        <v>202</v>
      </c>
      <c r="E10" s="2"/>
      <c r="F10" s="3" t="s">
        <v>53</v>
      </c>
      <c r="G10" s="4" t="s">
        <v>201</v>
      </c>
      <c r="H10" s="5" t="s">
        <v>202</v>
      </c>
      <c r="P10" s="64" t="s">
        <v>88</v>
      </c>
      <c r="Q10" s="64" t="s">
        <v>89</v>
      </c>
      <c r="R10" s="64" t="s">
        <v>90</v>
      </c>
      <c r="S10" s="65" t="s">
        <v>91</v>
      </c>
    </row>
    <row r="11" spans="2:21" ht="15.75" x14ac:dyDescent="0.25">
      <c r="B11" s="7" t="s">
        <v>55</v>
      </c>
      <c r="C11" s="8">
        <v>4.8099999999999996</v>
      </c>
      <c r="D11" s="79">
        <f>+C22</f>
        <v>4.18</v>
      </c>
      <c r="F11" s="7" t="s">
        <v>55</v>
      </c>
      <c r="G11" s="10">
        <v>5.85</v>
      </c>
      <c r="H11" s="80">
        <f>+G22</f>
        <v>4.59</v>
      </c>
      <c r="P11" s="276" t="s">
        <v>110</v>
      </c>
      <c r="Q11" s="67"/>
      <c r="R11" s="273">
        <v>3.77</v>
      </c>
      <c r="S11" s="273">
        <v>3.71</v>
      </c>
    </row>
    <row r="12" spans="2:21" ht="15.75" x14ac:dyDescent="0.25">
      <c r="B12" s="12" t="s">
        <v>57</v>
      </c>
      <c r="C12" s="13">
        <v>4.49</v>
      </c>
      <c r="D12" s="84">
        <v>3.91</v>
      </c>
      <c r="F12" s="12" t="s">
        <v>57</v>
      </c>
      <c r="G12" s="13">
        <v>5.52</v>
      </c>
      <c r="H12" s="84">
        <v>4.84</v>
      </c>
      <c r="P12" s="276" t="s">
        <v>111</v>
      </c>
      <c r="Q12" s="69"/>
      <c r="R12" s="273">
        <v>3.77</v>
      </c>
      <c r="S12" s="273">
        <v>3.89</v>
      </c>
    </row>
    <row r="13" spans="2:21" ht="15.75" x14ac:dyDescent="0.25">
      <c r="B13" s="12" t="s">
        <v>58</v>
      </c>
      <c r="C13" s="15">
        <f>+C12</f>
        <v>4.49</v>
      </c>
      <c r="D13" s="16">
        <f>+D12</f>
        <v>3.91</v>
      </c>
      <c r="F13" s="12" t="s">
        <v>58</v>
      </c>
      <c r="G13" s="15">
        <f>+G12</f>
        <v>5.52</v>
      </c>
      <c r="H13" s="16">
        <f>+H12</f>
        <v>4.84</v>
      </c>
      <c r="P13" s="276" t="s">
        <v>112</v>
      </c>
      <c r="Q13" s="69"/>
      <c r="R13" s="273">
        <v>4.09</v>
      </c>
      <c r="S13" s="273">
        <v>4.5199999999999996</v>
      </c>
    </row>
    <row r="14" spans="2:21" ht="15.75" x14ac:dyDescent="0.25">
      <c r="B14" s="12" t="s">
        <v>59</v>
      </c>
      <c r="C14" s="17">
        <f>+C13</f>
        <v>4.49</v>
      </c>
      <c r="D14" s="18">
        <f>+D13</f>
        <v>3.91</v>
      </c>
      <c r="F14" s="12" t="s">
        <v>59</v>
      </c>
      <c r="G14" s="17">
        <f>+G13</f>
        <v>5.52</v>
      </c>
      <c r="H14" s="18">
        <f>+H13</f>
        <v>4.84</v>
      </c>
      <c r="P14" s="276" t="s">
        <v>113</v>
      </c>
      <c r="Q14" s="71"/>
      <c r="R14" s="273">
        <v>4.91</v>
      </c>
      <c r="S14" s="273">
        <v>5.81</v>
      </c>
    </row>
    <row r="15" spans="2:21" ht="15.75" x14ac:dyDescent="0.25">
      <c r="B15" s="12" t="s">
        <v>61</v>
      </c>
      <c r="C15" s="19">
        <v>3.98</v>
      </c>
      <c r="D15" s="86">
        <v>3.9</v>
      </c>
      <c r="F15" s="12" t="s">
        <v>61</v>
      </c>
      <c r="G15" s="19">
        <v>5.01</v>
      </c>
      <c r="H15" s="86">
        <v>4.8600000000000003</v>
      </c>
      <c r="P15" s="277" t="s">
        <v>114</v>
      </c>
      <c r="Q15" s="73"/>
      <c r="R15" s="274">
        <v>4.13</v>
      </c>
      <c r="S15" s="274">
        <v>4.4800000000000004</v>
      </c>
    </row>
    <row r="16" spans="2:21" ht="15.75" x14ac:dyDescent="0.25">
      <c r="B16" s="12" t="s">
        <v>62</v>
      </c>
      <c r="C16" s="15">
        <f>+C15</f>
        <v>3.98</v>
      </c>
      <c r="D16" s="16">
        <f>+D15</f>
        <v>3.9</v>
      </c>
      <c r="F16" s="12" t="s">
        <v>62</v>
      </c>
      <c r="G16" s="15">
        <f>+G15</f>
        <v>5.01</v>
      </c>
      <c r="H16" s="16">
        <f>+H15</f>
        <v>4.8600000000000003</v>
      </c>
      <c r="P16" s="276" t="s">
        <v>117</v>
      </c>
      <c r="Q16" s="67"/>
      <c r="R16" s="285">
        <v>4.8099999999999996</v>
      </c>
      <c r="S16" s="285">
        <v>5.85</v>
      </c>
    </row>
    <row r="17" spans="2:22" ht="15.75" x14ac:dyDescent="0.25">
      <c r="B17" s="12" t="s">
        <v>63</v>
      </c>
      <c r="C17" s="17">
        <f>+C16</f>
        <v>3.98</v>
      </c>
      <c r="D17" s="18">
        <f>+D16</f>
        <v>3.9</v>
      </c>
      <c r="F17" s="12" t="s">
        <v>63</v>
      </c>
      <c r="G17" s="17">
        <f>+G16</f>
        <v>5.01</v>
      </c>
      <c r="H17" s="18">
        <f>+H16</f>
        <v>4.8600000000000003</v>
      </c>
      <c r="P17" s="276" t="s">
        <v>118</v>
      </c>
      <c r="Q17" s="69"/>
      <c r="R17" s="286">
        <v>4.49</v>
      </c>
      <c r="S17" s="286">
        <v>5.52</v>
      </c>
    </row>
    <row r="18" spans="2:22" ht="15.75" x14ac:dyDescent="0.25">
      <c r="B18" s="12" t="s">
        <v>65</v>
      </c>
      <c r="C18" s="21">
        <v>4.37</v>
      </c>
      <c r="D18" s="88">
        <v>3.9</v>
      </c>
      <c r="F18" s="12" t="s">
        <v>65</v>
      </c>
      <c r="G18" s="21">
        <v>4.7</v>
      </c>
      <c r="H18" s="88">
        <v>4.83</v>
      </c>
      <c r="P18" s="276" t="s">
        <v>119</v>
      </c>
      <c r="Q18" s="69"/>
      <c r="R18" s="287">
        <v>3.98</v>
      </c>
      <c r="S18" s="287">
        <v>5.01</v>
      </c>
    </row>
    <row r="19" spans="2:22" ht="15.75" x14ac:dyDescent="0.25">
      <c r="B19" s="12" t="s">
        <v>66</v>
      </c>
      <c r="C19" s="15">
        <f>+C18</f>
        <v>4.37</v>
      </c>
      <c r="D19" s="16">
        <f>+D18</f>
        <v>3.9</v>
      </c>
      <c r="F19" s="12" t="s">
        <v>66</v>
      </c>
      <c r="G19" s="15">
        <f>+G18</f>
        <v>4.7</v>
      </c>
      <c r="H19" s="16">
        <f>+H18</f>
        <v>4.83</v>
      </c>
      <c r="P19" s="276" t="s">
        <v>120</v>
      </c>
      <c r="Q19" s="71"/>
      <c r="R19" s="288">
        <v>4.37</v>
      </c>
      <c r="S19" s="288">
        <v>4.7</v>
      </c>
    </row>
    <row r="20" spans="2:22" ht="15.75" x14ac:dyDescent="0.25">
      <c r="B20" s="12" t="s">
        <v>67</v>
      </c>
      <c r="C20" s="17">
        <f>+C19</f>
        <v>4.37</v>
      </c>
      <c r="D20" s="18">
        <f>+D19</f>
        <v>3.9</v>
      </c>
      <c r="F20" s="12" t="s">
        <v>67</v>
      </c>
      <c r="G20" s="17">
        <f>+G19</f>
        <v>4.7</v>
      </c>
      <c r="H20" s="18">
        <f>+H19</f>
        <v>4.83</v>
      </c>
      <c r="P20" s="277" t="s">
        <v>121</v>
      </c>
      <c r="Q20" s="73"/>
      <c r="R20" s="274">
        <v>4.41</v>
      </c>
      <c r="S20" s="274">
        <v>5.27</v>
      </c>
    </row>
    <row r="21" spans="2:22" ht="15.75" x14ac:dyDescent="0.25">
      <c r="B21" s="12" t="s">
        <v>68</v>
      </c>
      <c r="C21" s="78">
        <v>4.18</v>
      </c>
      <c r="D21" s="293">
        <v>3.9</v>
      </c>
      <c r="F21" s="12" t="s">
        <v>68</v>
      </c>
      <c r="G21" s="78">
        <v>4.59</v>
      </c>
      <c r="H21" s="293">
        <v>4.83</v>
      </c>
      <c r="P21" s="276" t="s">
        <v>184</v>
      </c>
      <c r="Q21" s="278"/>
      <c r="R21" s="289">
        <v>4.18</v>
      </c>
      <c r="S21" s="289">
        <v>4.59</v>
      </c>
    </row>
    <row r="22" spans="2:22" ht="16.5" thickBot="1" x14ac:dyDescent="0.3">
      <c r="B22" s="12" t="s">
        <v>69</v>
      </c>
      <c r="C22" s="25">
        <f>+C21</f>
        <v>4.18</v>
      </c>
      <c r="D22" s="26">
        <f>+D21</f>
        <v>3.9</v>
      </c>
      <c r="F22" s="12" t="s">
        <v>69</v>
      </c>
      <c r="G22" s="25">
        <f>+G21</f>
        <v>4.59</v>
      </c>
      <c r="H22" s="26">
        <f>+H21</f>
        <v>4.83</v>
      </c>
      <c r="P22" s="276" t="s">
        <v>197</v>
      </c>
      <c r="Q22" s="279"/>
      <c r="R22" s="292">
        <v>3.91</v>
      </c>
      <c r="S22" s="292">
        <v>4.84</v>
      </c>
    </row>
    <row r="23" spans="2:22" ht="16.5" thickBot="1" x14ac:dyDescent="0.3">
      <c r="B23" s="12" t="s">
        <v>70</v>
      </c>
      <c r="C23" s="27">
        <f>AVERAGE(C11:C22)</f>
        <v>4.3075000000000001</v>
      </c>
      <c r="D23" s="28">
        <f>AVERAGE(D11:D22)</f>
        <v>3.9258333333333328</v>
      </c>
      <c r="F23" s="12" t="s">
        <v>70</v>
      </c>
      <c r="G23" s="27">
        <f>AVERAGE(G11:G22)</f>
        <v>5.0600000000000014</v>
      </c>
      <c r="H23" s="28">
        <f>AVERAGE(H11:H22)</f>
        <v>4.8199999999999994</v>
      </c>
      <c r="P23" s="276" t="s">
        <v>198</v>
      </c>
      <c r="Q23" s="279"/>
      <c r="R23" s="290">
        <v>3.9</v>
      </c>
      <c r="S23" s="290">
        <v>4.8600000000000003</v>
      </c>
    </row>
    <row r="24" spans="2:22" ht="16.5" thickBot="1" x14ac:dyDescent="0.3">
      <c r="B24" s="29" t="s">
        <v>71</v>
      </c>
      <c r="C24" s="246">
        <f>D23/C23-1</f>
        <v>-8.8605146063068463E-2</v>
      </c>
      <c r="D24" s="247"/>
      <c r="F24" s="29" t="s">
        <v>71</v>
      </c>
      <c r="G24" s="246">
        <f>H23/G23-1</f>
        <v>-4.7430830039526084E-2</v>
      </c>
      <c r="H24" s="247"/>
      <c r="P24" s="276" t="s">
        <v>199</v>
      </c>
      <c r="Q24" s="280"/>
      <c r="R24" s="291">
        <v>3.9</v>
      </c>
      <c r="S24" s="291">
        <v>4.83</v>
      </c>
    </row>
    <row r="25" spans="2:22" x14ac:dyDescent="0.2">
      <c r="P25" s="281" t="s">
        <v>187</v>
      </c>
      <c r="Q25" s="73"/>
      <c r="R25" s="275">
        <v>3.97</v>
      </c>
      <c r="S25" s="275">
        <v>4.78</v>
      </c>
    </row>
    <row r="26" spans="2:22" x14ac:dyDescent="0.2">
      <c r="B26" s="63"/>
      <c r="C26" s="63"/>
      <c r="D26" s="63"/>
      <c r="E26" s="63"/>
      <c r="F26" s="63"/>
      <c r="G26" s="63"/>
      <c r="H26" s="63"/>
      <c r="P26" s="294" t="s">
        <v>200</v>
      </c>
      <c r="R26" s="295">
        <v>3.9</v>
      </c>
      <c r="S26" s="296">
        <v>4.83</v>
      </c>
      <c r="U26" s="297" t="s">
        <v>206</v>
      </c>
      <c r="V26" s="297"/>
    </row>
    <row r="27" spans="2:22" x14ac:dyDescent="0.2">
      <c r="B27" s="63"/>
      <c r="C27" s="63">
        <f>+C24</f>
        <v>-8.8605146063068463E-2</v>
      </c>
      <c r="D27" s="63"/>
      <c r="E27" s="63"/>
      <c r="F27" s="63"/>
      <c r="G27" s="284">
        <f>+G24</f>
        <v>-4.7430830039526084E-2</v>
      </c>
      <c r="H27" s="63"/>
    </row>
    <row r="28" spans="2:22" x14ac:dyDescent="0.2">
      <c r="B28" s="63"/>
      <c r="C28" s="63"/>
      <c r="D28" s="63"/>
      <c r="E28" s="63"/>
      <c r="F28" s="63"/>
      <c r="G28" s="63"/>
      <c r="H28" s="63"/>
    </row>
    <row r="29" spans="2:22" x14ac:dyDescent="0.2">
      <c r="B29" s="63"/>
      <c r="C29" s="63"/>
      <c r="D29" s="63"/>
      <c r="E29" s="63"/>
      <c r="F29" s="63"/>
      <c r="G29" s="63"/>
      <c r="H29" s="63"/>
    </row>
    <row r="30" spans="2:22" x14ac:dyDescent="0.2">
      <c r="B30" s="63"/>
      <c r="C30" s="63"/>
      <c r="D30" s="63"/>
      <c r="E30" s="63"/>
      <c r="F30" s="63"/>
      <c r="G30" s="63"/>
      <c r="H30" s="6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Y95"/>
  <sheetViews>
    <sheetView workbookViewId="0">
      <selection activeCell="L10" sqref="L10"/>
    </sheetView>
  </sheetViews>
  <sheetFormatPr defaultColWidth="9.140625" defaultRowHeight="12.75" x14ac:dyDescent="0.2"/>
  <cols>
    <col min="1" max="1" width="5.42578125" customWidth="1"/>
    <col min="2" max="2" width="15" customWidth="1"/>
    <col min="3" max="3" width="14.42578125" customWidth="1"/>
    <col min="4" max="4" width="16.28515625" bestFit="1" customWidth="1"/>
    <col min="5" max="5" width="2.140625" customWidth="1"/>
    <col min="6" max="6" width="15.85546875" customWidth="1"/>
    <col min="7" max="7" width="13.28515625" bestFit="1" customWidth="1"/>
    <col min="8" max="8" width="16.28515625" bestFit="1" customWidth="1"/>
    <col min="9" max="10" width="10" customWidth="1"/>
    <col min="11" max="13" width="2.7109375" customWidth="1"/>
    <col min="14" max="14" width="1.5703125" customWidth="1"/>
    <col min="15" max="15" width="14.42578125" bestFit="1" customWidth="1"/>
    <col min="16" max="19" width="14" customWidth="1"/>
    <col min="21" max="21" width="14.7109375" customWidth="1"/>
    <col min="22" max="22" width="12.7109375" bestFit="1" customWidth="1"/>
    <col min="23" max="23" width="16.28515625" bestFit="1" customWidth="1"/>
    <col min="24" max="24" width="16.140625" bestFit="1" customWidth="1"/>
    <col min="25" max="25" width="15.7109375" bestFit="1" customWidth="1"/>
  </cols>
  <sheetData>
    <row r="1" spans="2:23" ht="18.75" x14ac:dyDescent="0.3">
      <c r="B1" s="244" t="s">
        <v>48</v>
      </c>
      <c r="C1" s="244"/>
      <c r="D1" s="244"/>
      <c r="E1" s="244"/>
      <c r="F1" s="244"/>
      <c r="G1" s="244"/>
      <c r="H1" s="244"/>
    </row>
    <row r="2" spans="2:23" ht="15" x14ac:dyDescent="0.25">
      <c r="B2" s="245" t="s">
        <v>49</v>
      </c>
      <c r="C2" s="245"/>
      <c r="D2" s="245"/>
      <c r="E2" s="245"/>
      <c r="F2" s="245"/>
      <c r="G2" s="245"/>
      <c r="H2" s="245"/>
    </row>
    <row r="3" spans="2:23" ht="15" x14ac:dyDescent="0.25">
      <c r="B3" s="245" t="s">
        <v>50</v>
      </c>
      <c r="C3" s="245"/>
      <c r="D3" s="245"/>
      <c r="E3" s="245"/>
      <c r="F3" s="245"/>
      <c r="G3" s="245"/>
      <c r="H3" s="245"/>
    </row>
    <row r="4" spans="2:23" ht="15" x14ac:dyDescent="0.25">
      <c r="B4" s="245" t="s">
        <v>180</v>
      </c>
      <c r="C4" s="245"/>
      <c r="D4" s="245"/>
      <c r="E4" s="245"/>
      <c r="F4" s="245"/>
      <c r="G4" s="245"/>
      <c r="H4" s="245"/>
    </row>
    <row r="6" spans="2:23" x14ac:dyDescent="0.2">
      <c r="B6" s="243" t="s">
        <v>181</v>
      </c>
      <c r="C6" s="243"/>
      <c r="D6" s="243"/>
      <c r="E6" s="243"/>
      <c r="F6" s="243"/>
      <c r="G6" s="243"/>
      <c r="H6" s="243"/>
      <c r="P6" t="s">
        <v>188</v>
      </c>
    </row>
    <row r="7" spans="2:23" x14ac:dyDescent="0.2">
      <c r="B7" s="243" t="s">
        <v>183</v>
      </c>
      <c r="C7" s="243"/>
      <c r="D7" s="243"/>
      <c r="E7" s="243"/>
      <c r="F7" s="243"/>
      <c r="G7" s="243"/>
      <c r="H7" s="243"/>
    </row>
    <row r="8" spans="2:23" ht="13.5" thickBot="1" x14ac:dyDescent="0.25">
      <c r="B8" s="243"/>
      <c r="C8" s="243"/>
      <c r="D8" s="243"/>
      <c r="E8" s="243"/>
      <c r="F8" s="243"/>
      <c r="G8" s="243"/>
      <c r="H8" s="243"/>
      <c r="Q8" s="226" t="s">
        <v>182</v>
      </c>
      <c r="U8" s="226" t="s">
        <v>182</v>
      </c>
    </row>
    <row r="9" spans="2:23" ht="15.75" x14ac:dyDescent="0.25">
      <c r="B9" s="240" t="s">
        <v>51</v>
      </c>
      <c r="C9" s="241"/>
      <c r="D9" s="242"/>
      <c r="E9" s="2"/>
      <c r="F9" s="240" t="s">
        <v>52</v>
      </c>
      <c r="G9" s="241"/>
      <c r="H9" s="242"/>
    </row>
    <row r="10" spans="2:23" ht="39" thickBot="1" x14ac:dyDescent="0.3">
      <c r="B10" s="3" t="s">
        <v>53</v>
      </c>
      <c r="C10" s="4" t="s">
        <v>185</v>
      </c>
      <c r="D10" s="5" t="s">
        <v>186</v>
      </c>
      <c r="E10" s="2"/>
      <c r="F10" s="3" t="s">
        <v>53</v>
      </c>
      <c r="G10" s="4" t="s">
        <v>185</v>
      </c>
      <c r="H10" s="5" t="s">
        <v>186</v>
      </c>
      <c r="P10" s="64" t="s">
        <v>88</v>
      </c>
      <c r="Q10" s="64" t="s">
        <v>89</v>
      </c>
      <c r="R10" s="64" t="s">
        <v>90</v>
      </c>
      <c r="S10" s="65" t="s">
        <v>91</v>
      </c>
    </row>
    <row r="11" spans="2:23" ht="15.75" x14ac:dyDescent="0.25">
      <c r="B11" s="7" t="s">
        <v>55</v>
      </c>
      <c r="C11" s="8">
        <v>3.77</v>
      </c>
      <c r="D11" s="79">
        <f>+C22</f>
        <v>4.75</v>
      </c>
      <c r="F11" s="7" t="s">
        <v>55</v>
      </c>
      <c r="G11" s="10">
        <v>3.71</v>
      </c>
      <c r="H11" s="80">
        <f>+G22</f>
        <v>5.66</v>
      </c>
      <c r="P11" s="257" t="s">
        <v>105</v>
      </c>
      <c r="Q11" s="67"/>
      <c r="R11" s="258">
        <v>2.71</v>
      </c>
      <c r="S11" s="258">
        <v>2.72</v>
      </c>
    </row>
    <row r="12" spans="2:23" ht="15.75" x14ac:dyDescent="0.25">
      <c r="B12" s="12" t="s">
        <v>57</v>
      </c>
      <c r="C12" s="13">
        <v>3.77</v>
      </c>
      <c r="D12" s="84">
        <v>4.3600000000000003</v>
      </c>
      <c r="F12" s="12" t="s">
        <v>57</v>
      </c>
      <c r="G12" s="13">
        <v>3.89</v>
      </c>
      <c r="H12" s="84">
        <v>5.25</v>
      </c>
      <c r="P12" s="257" t="s">
        <v>106</v>
      </c>
      <c r="Q12" s="69"/>
      <c r="R12" s="258">
        <v>2.65</v>
      </c>
      <c r="S12" s="258">
        <v>2.79</v>
      </c>
    </row>
    <row r="13" spans="2:23" ht="15.75" x14ac:dyDescent="0.25">
      <c r="B13" s="12" t="s">
        <v>58</v>
      </c>
      <c r="C13" s="15">
        <f>+C12</f>
        <v>3.77</v>
      </c>
      <c r="D13" s="16">
        <f>+D12</f>
        <v>4.3600000000000003</v>
      </c>
      <c r="F13" s="12" t="s">
        <v>58</v>
      </c>
      <c r="G13" s="15">
        <f>+G12</f>
        <v>3.89</v>
      </c>
      <c r="H13" s="16">
        <f>+H12</f>
        <v>5.25</v>
      </c>
      <c r="P13" s="257" t="s">
        <v>107</v>
      </c>
      <c r="Q13" s="69"/>
      <c r="R13" s="258">
        <v>2.83</v>
      </c>
      <c r="S13" s="258">
        <v>2.87</v>
      </c>
    </row>
    <row r="14" spans="2:23" ht="15.75" x14ac:dyDescent="0.25">
      <c r="B14" s="12" t="s">
        <v>59</v>
      </c>
      <c r="C14" s="17">
        <f>+C13</f>
        <v>3.77</v>
      </c>
      <c r="D14" s="18">
        <f>+D13</f>
        <v>4.3600000000000003</v>
      </c>
      <c r="F14" s="12" t="s">
        <v>59</v>
      </c>
      <c r="G14" s="17">
        <f>+G13</f>
        <v>3.89</v>
      </c>
      <c r="H14" s="18">
        <f>+H13</f>
        <v>5.25</v>
      </c>
      <c r="P14" s="257" t="s">
        <v>108</v>
      </c>
      <c r="Q14" s="71"/>
      <c r="R14" s="258">
        <v>3.39</v>
      </c>
      <c r="S14" s="258">
        <v>3.4</v>
      </c>
    </row>
    <row r="15" spans="2:23" ht="15.75" x14ac:dyDescent="0.25">
      <c r="B15" s="12" t="s">
        <v>61</v>
      </c>
      <c r="C15" s="19">
        <v>4.09</v>
      </c>
      <c r="D15" s="86">
        <v>4.1399999999999997</v>
      </c>
      <c r="F15" s="12" t="s">
        <v>61</v>
      </c>
      <c r="G15" s="19">
        <v>4.5199999999999996</v>
      </c>
      <c r="H15" s="86">
        <v>5.0599999999999996</v>
      </c>
      <c r="P15" s="259" t="s">
        <v>109</v>
      </c>
      <c r="Q15" s="73"/>
      <c r="R15" s="260">
        <v>2.89</v>
      </c>
      <c r="S15" s="260">
        <v>2.95</v>
      </c>
      <c r="U15" s="256" t="s">
        <v>104</v>
      </c>
    </row>
    <row r="16" spans="2:23" ht="15.75" x14ac:dyDescent="0.25">
      <c r="B16" s="12" t="s">
        <v>62</v>
      </c>
      <c r="C16" s="15">
        <f>+C15</f>
        <v>4.09</v>
      </c>
      <c r="D16" s="16">
        <f>+D15</f>
        <v>4.1399999999999997</v>
      </c>
      <c r="F16" s="12" t="s">
        <v>62</v>
      </c>
      <c r="G16" s="15">
        <f>+G15</f>
        <v>4.5199999999999996</v>
      </c>
      <c r="H16" s="16">
        <f>+H15</f>
        <v>5.0599999999999996</v>
      </c>
      <c r="P16" s="257" t="s">
        <v>110</v>
      </c>
      <c r="Q16" s="67"/>
      <c r="R16" s="261">
        <v>3.77</v>
      </c>
      <c r="S16" s="261">
        <v>3.71</v>
      </c>
      <c r="U16" s="257" t="s">
        <v>105</v>
      </c>
      <c r="V16" s="258">
        <v>2.71</v>
      </c>
      <c r="W16" s="258">
        <v>2.72</v>
      </c>
    </row>
    <row r="17" spans="2:23" ht="15.75" x14ac:dyDescent="0.25">
      <c r="B17" s="12" t="s">
        <v>63</v>
      </c>
      <c r="C17" s="17">
        <f>+C16</f>
        <v>4.09</v>
      </c>
      <c r="D17" s="18">
        <f>+D16</f>
        <v>4.1399999999999997</v>
      </c>
      <c r="F17" s="12" t="s">
        <v>63</v>
      </c>
      <c r="G17" s="17">
        <f>+G16</f>
        <v>4.5199999999999996</v>
      </c>
      <c r="H17" s="18">
        <f>+H16</f>
        <v>5.0599999999999996</v>
      </c>
      <c r="P17" s="257" t="s">
        <v>111</v>
      </c>
      <c r="Q17" s="69"/>
      <c r="R17" s="262">
        <v>3.77</v>
      </c>
      <c r="S17" s="262">
        <v>3.89</v>
      </c>
      <c r="U17" s="257" t="s">
        <v>106</v>
      </c>
      <c r="V17" s="258">
        <v>2.65</v>
      </c>
      <c r="W17" s="258">
        <v>2.79</v>
      </c>
    </row>
    <row r="18" spans="2:23" ht="15.75" x14ac:dyDescent="0.25">
      <c r="B18" s="12" t="s">
        <v>65</v>
      </c>
      <c r="C18" s="21">
        <v>4.88</v>
      </c>
      <c r="D18" s="88">
        <v>4.2</v>
      </c>
      <c r="F18" s="12" t="s">
        <v>65</v>
      </c>
      <c r="G18" s="21">
        <v>5.77</v>
      </c>
      <c r="H18" s="88">
        <v>5.01</v>
      </c>
      <c r="P18" s="257" t="s">
        <v>112</v>
      </c>
      <c r="Q18" s="69"/>
      <c r="R18" s="263">
        <v>4.09</v>
      </c>
      <c r="S18" s="263">
        <v>4.5199999999999996</v>
      </c>
      <c r="U18" s="257" t="s">
        <v>107</v>
      </c>
      <c r="V18" s="258">
        <v>2.83</v>
      </c>
      <c r="W18" s="258">
        <v>2.87</v>
      </c>
    </row>
    <row r="19" spans="2:23" ht="15.75" x14ac:dyDescent="0.25">
      <c r="B19" s="12" t="s">
        <v>66</v>
      </c>
      <c r="C19" s="15">
        <f>+C18</f>
        <v>4.88</v>
      </c>
      <c r="D19" s="16">
        <f>+D18</f>
        <v>4.2</v>
      </c>
      <c r="F19" s="12" t="s">
        <v>66</v>
      </c>
      <c r="G19" s="15">
        <f>+G18</f>
        <v>5.77</v>
      </c>
      <c r="H19" s="16">
        <f>+H18</f>
        <v>5.01</v>
      </c>
      <c r="P19" s="257" t="s">
        <v>113</v>
      </c>
      <c r="Q19" s="71"/>
      <c r="R19" s="264">
        <v>4.88</v>
      </c>
      <c r="S19" s="264">
        <v>5.77</v>
      </c>
      <c r="U19" s="257" t="s">
        <v>108</v>
      </c>
      <c r="V19" s="258">
        <v>3.39</v>
      </c>
      <c r="W19" s="258">
        <v>3.4</v>
      </c>
    </row>
    <row r="20" spans="2:23" ht="15.75" x14ac:dyDescent="0.25">
      <c r="B20" s="12" t="s">
        <v>67</v>
      </c>
      <c r="C20" s="17">
        <f>+C19</f>
        <v>4.88</v>
      </c>
      <c r="D20" s="18">
        <f>+D19</f>
        <v>4.2</v>
      </c>
      <c r="F20" s="12" t="s">
        <v>67</v>
      </c>
      <c r="G20" s="17">
        <f>+G19</f>
        <v>5.77</v>
      </c>
      <c r="H20" s="18">
        <f>+H19</f>
        <v>5.01</v>
      </c>
      <c r="P20" s="259" t="s">
        <v>114</v>
      </c>
      <c r="Q20" s="73"/>
      <c r="R20" s="260">
        <v>4.12</v>
      </c>
      <c r="S20" s="260">
        <v>4.7699999999999996</v>
      </c>
      <c r="U20" s="259" t="s">
        <v>109</v>
      </c>
      <c r="V20" s="260">
        <v>2.89</v>
      </c>
      <c r="W20" s="260">
        <v>2.95</v>
      </c>
    </row>
    <row r="21" spans="2:23" ht="15.75" x14ac:dyDescent="0.25">
      <c r="B21" s="12" t="s">
        <v>68</v>
      </c>
      <c r="C21" s="78">
        <v>4.75</v>
      </c>
      <c r="D21" s="90">
        <v>4.2</v>
      </c>
      <c r="F21" s="12" t="s">
        <v>68</v>
      </c>
      <c r="G21" s="78">
        <v>5.66</v>
      </c>
      <c r="H21" s="90">
        <v>5.01</v>
      </c>
      <c r="P21" s="257" t="s">
        <v>117</v>
      </c>
      <c r="Q21" s="67"/>
      <c r="R21" s="265">
        <v>4.75</v>
      </c>
      <c r="S21" s="265">
        <v>5.66</v>
      </c>
      <c r="U21" s="257" t="s">
        <v>110</v>
      </c>
      <c r="V21" s="261">
        <v>3.77</v>
      </c>
      <c r="W21" s="261">
        <v>3.71</v>
      </c>
    </row>
    <row r="22" spans="2:23" ht="16.5" thickBot="1" x14ac:dyDescent="0.3">
      <c r="B22" s="12" t="s">
        <v>69</v>
      </c>
      <c r="C22" s="25">
        <f>+C21</f>
        <v>4.75</v>
      </c>
      <c r="D22" s="26">
        <f>+D21</f>
        <v>4.2</v>
      </c>
      <c r="F22" s="12" t="s">
        <v>69</v>
      </c>
      <c r="G22" s="25">
        <f>+G21</f>
        <v>5.66</v>
      </c>
      <c r="H22" s="26">
        <f>+H21</f>
        <v>5.01</v>
      </c>
      <c r="P22" s="257" t="s">
        <v>118</v>
      </c>
      <c r="Q22" s="69"/>
      <c r="R22" s="266">
        <v>4.3600000000000003</v>
      </c>
      <c r="S22" s="266">
        <v>5.25</v>
      </c>
      <c r="U22" s="257" t="s">
        <v>111</v>
      </c>
      <c r="V22" s="262">
        <v>3.77</v>
      </c>
      <c r="W22" s="262">
        <v>3.89</v>
      </c>
    </row>
    <row r="23" spans="2:23" ht="16.5" thickBot="1" x14ac:dyDescent="0.3">
      <c r="B23" s="12" t="s">
        <v>70</v>
      </c>
      <c r="C23" s="27">
        <f>AVERAGE(C11:C22)</f>
        <v>4.2908333333333344</v>
      </c>
      <c r="D23" s="28">
        <f>AVERAGE(D11:D22)</f>
        <v>4.2708333333333348</v>
      </c>
      <c r="F23" s="12" t="s">
        <v>70</v>
      </c>
      <c r="G23" s="27">
        <f>AVERAGE(G11:G22)</f>
        <v>4.7974999999999985</v>
      </c>
      <c r="H23" s="28">
        <f>AVERAGE(H11:H22)</f>
        <v>5.1366666666666658</v>
      </c>
      <c r="P23" s="257" t="s">
        <v>119</v>
      </c>
      <c r="Q23" s="69"/>
      <c r="R23" s="267">
        <v>4.1399999999999997</v>
      </c>
      <c r="S23" s="267">
        <v>5.0599999999999996</v>
      </c>
      <c r="U23" s="257" t="s">
        <v>112</v>
      </c>
      <c r="V23" s="263">
        <v>4.09</v>
      </c>
      <c r="W23" s="263">
        <v>4.5199999999999996</v>
      </c>
    </row>
    <row r="24" spans="2:23" ht="16.5" thickBot="1" x14ac:dyDescent="0.3">
      <c r="B24" s="29" t="s">
        <v>71</v>
      </c>
      <c r="C24" s="246">
        <f>D23/C23-1</f>
        <v>-4.6610992425712983E-3</v>
      </c>
      <c r="D24" s="247"/>
      <c r="F24" s="29" t="s">
        <v>71</v>
      </c>
      <c r="G24" s="246">
        <f>H23/G23-1</f>
        <v>7.0696543338544471E-2</v>
      </c>
      <c r="H24" s="247"/>
      <c r="P24" s="257" t="s">
        <v>120</v>
      </c>
      <c r="Q24" s="71"/>
      <c r="R24" s="268">
        <v>4.2</v>
      </c>
      <c r="S24" s="268">
        <v>5.01</v>
      </c>
      <c r="U24" s="257" t="s">
        <v>113</v>
      </c>
      <c r="V24" s="264">
        <v>4.88</v>
      </c>
      <c r="W24" s="264">
        <v>5.77</v>
      </c>
    </row>
    <row r="25" spans="2:23" x14ac:dyDescent="0.2">
      <c r="P25" s="259" t="s">
        <v>121</v>
      </c>
      <c r="Q25" s="73"/>
      <c r="R25" s="260">
        <v>4.3600000000000003</v>
      </c>
      <c r="S25" s="260">
        <v>5.25</v>
      </c>
      <c r="U25" s="259" t="s">
        <v>114</v>
      </c>
      <c r="V25" s="260">
        <v>4.12</v>
      </c>
      <c r="W25" s="260">
        <v>4.7699999999999996</v>
      </c>
    </row>
    <row r="26" spans="2:23" x14ac:dyDescent="0.2">
      <c r="B26" s="63"/>
      <c r="C26" s="63"/>
      <c r="D26" s="63"/>
      <c r="E26" s="63"/>
      <c r="F26" s="63"/>
      <c r="G26" s="63"/>
      <c r="H26" s="63"/>
      <c r="P26" s="269" t="s">
        <v>184</v>
      </c>
      <c r="Q26" s="67"/>
      <c r="R26" s="255"/>
      <c r="S26" s="255"/>
      <c r="U26" s="257" t="s">
        <v>117</v>
      </c>
      <c r="V26" s="265">
        <v>4.75</v>
      </c>
      <c r="W26" s="265">
        <v>5.66</v>
      </c>
    </row>
    <row r="27" spans="2:23" x14ac:dyDescent="0.2">
      <c r="B27" s="63"/>
      <c r="C27" s="63">
        <f>+C24</f>
        <v>-4.6610992425712983E-3</v>
      </c>
      <c r="D27" s="63"/>
      <c r="E27" s="63"/>
      <c r="F27" s="63"/>
      <c r="G27" s="63">
        <v>7.7445652173913082E-2</v>
      </c>
      <c r="H27" s="63"/>
      <c r="P27" s="68"/>
      <c r="Q27" s="69"/>
      <c r="R27" s="69"/>
      <c r="S27" s="69"/>
      <c r="U27" s="257" t="s">
        <v>118</v>
      </c>
      <c r="V27" s="266">
        <v>4.3600000000000003</v>
      </c>
      <c r="W27" s="266">
        <v>5.25</v>
      </c>
    </row>
    <row r="28" spans="2:23" x14ac:dyDescent="0.2">
      <c r="B28" s="63"/>
      <c r="C28" s="63"/>
      <c r="D28" s="63"/>
      <c r="E28" s="63"/>
      <c r="F28" s="63"/>
      <c r="G28" s="63"/>
      <c r="H28" s="63"/>
      <c r="P28" s="68"/>
      <c r="Q28" s="69"/>
      <c r="R28" s="69"/>
      <c r="S28" s="69"/>
      <c r="U28" s="257" t="s">
        <v>119</v>
      </c>
      <c r="V28" s="267">
        <v>4.1399999999999997</v>
      </c>
      <c r="W28" s="267">
        <v>5.0599999999999996</v>
      </c>
    </row>
    <row r="29" spans="2:23" x14ac:dyDescent="0.2">
      <c r="B29" s="63"/>
      <c r="C29" s="63"/>
      <c r="D29" s="63"/>
      <c r="E29" s="63"/>
      <c r="F29" s="63"/>
      <c r="G29" s="63"/>
      <c r="H29" s="63"/>
      <c r="P29" s="70"/>
      <c r="Q29" s="71"/>
      <c r="R29" s="71"/>
      <c r="S29" s="71"/>
      <c r="U29" s="257" t="s">
        <v>120</v>
      </c>
      <c r="V29" s="268">
        <v>4.2</v>
      </c>
      <c r="W29" s="268">
        <v>5.01</v>
      </c>
    </row>
    <row r="30" spans="2:23" x14ac:dyDescent="0.2">
      <c r="B30" s="63"/>
      <c r="C30" s="63"/>
      <c r="D30" s="63"/>
      <c r="E30" s="63"/>
      <c r="F30" s="63"/>
      <c r="G30" s="63"/>
      <c r="H30" s="63"/>
      <c r="P30" s="72" t="s">
        <v>187</v>
      </c>
      <c r="Q30" s="73"/>
      <c r="R30" s="73"/>
      <c r="S30" s="73"/>
      <c r="U30" s="259" t="s">
        <v>121</v>
      </c>
      <c r="V30" s="260">
        <v>4.3600000000000003</v>
      </c>
      <c r="W30" s="260">
        <v>5.25</v>
      </c>
    </row>
    <row r="31" spans="2:23" x14ac:dyDescent="0.2">
      <c r="U31" s="269" t="s">
        <v>184</v>
      </c>
      <c r="V31" s="255"/>
      <c r="W31" s="255"/>
    </row>
    <row r="33" spans="1:25" ht="18.75" x14ac:dyDescent="0.3">
      <c r="B33" s="244" t="s">
        <v>48</v>
      </c>
      <c r="C33" s="244"/>
      <c r="D33" s="244"/>
      <c r="E33" s="244"/>
      <c r="F33" s="244"/>
      <c r="G33" s="244"/>
      <c r="H33" s="244"/>
    </row>
    <row r="34" spans="1:25" ht="15" x14ac:dyDescent="0.25">
      <c r="B34" s="245" t="s">
        <v>49</v>
      </c>
      <c r="C34" s="245"/>
      <c r="D34" s="245"/>
      <c r="E34" s="245"/>
      <c r="F34" s="245"/>
      <c r="G34" s="245"/>
      <c r="H34" s="245"/>
    </row>
    <row r="35" spans="1:25" ht="15" x14ac:dyDescent="0.25">
      <c r="B35" s="245" t="s">
        <v>50</v>
      </c>
      <c r="C35" s="245"/>
      <c r="D35" s="245"/>
      <c r="E35" s="245"/>
      <c r="F35" s="245"/>
      <c r="G35" s="245"/>
      <c r="H35" s="245"/>
    </row>
    <row r="36" spans="1:25" ht="15" x14ac:dyDescent="0.25">
      <c r="B36" s="245" t="s">
        <v>143</v>
      </c>
      <c r="C36" s="245"/>
      <c r="D36" s="245"/>
      <c r="E36" s="245"/>
      <c r="F36" s="245"/>
      <c r="G36" s="245"/>
      <c r="H36" s="245"/>
    </row>
    <row r="38" spans="1:25" x14ac:dyDescent="0.2">
      <c r="B38" s="243" t="s">
        <v>144</v>
      </c>
      <c r="C38" s="243"/>
      <c r="D38" s="243"/>
      <c r="E38" s="243"/>
      <c r="F38" s="243"/>
      <c r="G38" s="243"/>
      <c r="H38" s="243"/>
    </row>
    <row r="39" spans="1:25" x14ac:dyDescent="0.2">
      <c r="B39" s="243" t="s">
        <v>145</v>
      </c>
      <c r="C39" s="243"/>
      <c r="D39" s="243"/>
      <c r="E39" s="243"/>
      <c r="F39" s="243"/>
      <c r="G39" s="243"/>
      <c r="H39" s="243"/>
    </row>
    <row r="40" spans="1:25" ht="13.5" thickBot="1" x14ac:dyDescent="0.25">
      <c r="B40" s="243"/>
      <c r="C40" s="243"/>
      <c r="D40" s="243"/>
      <c r="E40" s="243"/>
      <c r="F40" s="243"/>
      <c r="G40" s="243"/>
      <c r="H40" s="243"/>
      <c r="Q40" s="226" t="s">
        <v>154</v>
      </c>
    </row>
    <row r="41" spans="1:25" ht="15.75" x14ac:dyDescent="0.25">
      <c r="B41" s="240" t="s">
        <v>51</v>
      </c>
      <c r="C41" s="241"/>
      <c r="D41" s="242"/>
      <c r="E41" s="2"/>
      <c r="F41" s="240" t="s">
        <v>52</v>
      </c>
      <c r="G41" s="241"/>
      <c r="H41" s="242"/>
    </row>
    <row r="42" spans="1:25" ht="39" thickBot="1" x14ac:dyDescent="0.3">
      <c r="B42" s="3" t="s">
        <v>53</v>
      </c>
      <c r="C42" s="4" t="s">
        <v>141</v>
      </c>
      <c r="D42" s="5" t="s">
        <v>142</v>
      </c>
      <c r="E42" s="2"/>
      <c r="F42" s="3" t="s">
        <v>53</v>
      </c>
      <c r="G42" s="4" t="s">
        <v>141</v>
      </c>
      <c r="H42" s="5" t="s">
        <v>142</v>
      </c>
      <c r="P42" s="64" t="s">
        <v>88</v>
      </c>
      <c r="Q42" s="64" t="s">
        <v>89</v>
      </c>
      <c r="R42" s="64" t="s">
        <v>90</v>
      </c>
      <c r="S42" s="65" t="s">
        <v>91</v>
      </c>
      <c r="V42" s="64" t="s">
        <v>88</v>
      </c>
      <c r="W42" s="64" t="s">
        <v>89</v>
      </c>
      <c r="X42" s="64" t="s">
        <v>90</v>
      </c>
      <c r="Y42" s="65" t="s">
        <v>91</v>
      </c>
    </row>
    <row r="43" spans="1:25" ht="15.75" x14ac:dyDescent="0.25">
      <c r="A43" s="6" t="s">
        <v>54</v>
      </c>
      <c r="B43" s="7" t="s">
        <v>55</v>
      </c>
      <c r="C43" s="8">
        <v>2.71</v>
      </c>
      <c r="D43" s="79">
        <f>+C54</f>
        <v>3.24</v>
      </c>
      <c r="F43" s="7" t="s">
        <v>55</v>
      </c>
      <c r="G43" s="10">
        <v>2.72</v>
      </c>
      <c r="H43" s="80">
        <f>+G54</f>
        <v>3.45</v>
      </c>
      <c r="P43" s="66" t="s">
        <v>97</v>
      </c>
      <c r="Q43" s="67">
        <v>56.37</v>
      </c>
      <c r="R43" s="67">
        <v>3.11</v>
      </c>
      <c r="S43" s="67">
        <v>3.28</v>
      </c>
      <c r="V43" s="66" t="s">
        <v>97</v>
      </c>
      <c r="W43" s="67">
        <v>56.37</v>
      </c>
      <c r="X43" s="76">
        <v>3.11</v>
      </c>
      <c r="Y43" s="76">
        <v>3.28</v>
      </c>
    </row>
    <row r="44" spans="1:25" ht="15.75" x14ac:dyDescent="0.25">
      <c r="A44" s="248" t="s">
        <v>56</v>
      </c>
      <c r="B44" s="12" t="s">
        <v>57</v>
      </c>
      <c r="C44" s="13">
        <v>2.65</v>
      </c>
      <c r="D44" s="84">
        <v>2.97</v>
      </c>
      <c r="F44" s="12" t="s">
        <v>57</v>
      </c>
      <c r="G44" s="13">
        <v>2.79</v>
      </c>
      <c r="H44" s="84">
        <v>3.39</v>
      </c>
      <c r="P44" s="68" t="s">
        <v>98</v>
      </c>
      <c r="Q44" s="69">
        <v>56.96</v>
      </c>
      <c r="R44" s="69">
        <v>3.19</v>
      </c>
      <c r="S44" s="69">
        <v>3.47</v>
      </c>
      <c r="V44" s="68" t="s">
        <v>98</v>
      </c>
      <c r="W44" s="69">
        <v>56.96</v>
      </c>
      <c r="X44" s="83">
        <v>3.19</v>
      </c>
      <c r="Y44" s="83">
        <v>3.47</v>
      </c>
    </row>
    <row r="45" spans="1:25" ht="15.75" x14ac:dyDescent="0.25">
      <c r="A45" s="248"/>
      <c r="B45" s="12" t="s">
        <v>58</v>
      </c>
      <c r="C45" s="15">
        <f>+C44</f>
        <v>2.65</v>
      </c>
      <c r="D45" s="16">
        <f>+D44</f>
        <v>2.97</v>
      </c>
      <c r="F45" s="12" t="s">
        <v>58</v>
      </c>
      <c r="G45" s="15">
        <f>+G44</f>
        <v>2.79</v>
      </c>
      <c r="H45" s="16">
        <f>+H44</f>
        <v>3.39</v>
      </c>
      <c r="P45" s="68" t="s">
        <v>102</v>
      </c>
      <c r="Q45" s="69">
        <v>45.76</v>
      </c>
      <c r="R45" s="69">
        <v>2.88</v>
      </c>
      <c r="S45" s="69">
        <v>3.26</v>
      </c>
      <c r="V45" s="68" t="s">
        <v>102</v>
      </c>
      <c r="W45" s="69">
        <v>45.76</v>
      </c>
      <c r="X45" s="77">
        <v>2.88</v>
      </c>
      <c r="Y45" s="77">
        <v>3.26</v>
      </c>
    </row>
    <row r="46" spans="1:25" ht="15.75" x14ac:dyDescent="0.25">
      <c r="A46" s="248"/>
      <c r="B46" s="12" t="s">
        <v>59</v>
      </c>
      <c r="C46" s="17">
        <f>+C45</f>
        <v>2.65</v>
      </c>
      <c r="D46" s="18">
        <f>+D45</f>
        <v>2.97</v>
      </c>
      <c r="F46" s="12" t="s">
        <v>59</v>
      </c>
      <c r="G46" s="17">
        <f>+G45</f>
        <v>2.79</v>
      </c>
      <c r="H46" s="18">
        <f>+H45</f>
        <v>3.39</v>
      </c>
      <c r="P46" s="70" t="s">
        <v>103</v>
      </c>
      <c r="Q46" s="71">
        <v>27.81</v>
      </c>
      <c r="R46" s="71">
        <v>2.38</v>
      </c>
      <c r="S46" s="71">
        <v>2.72</v>
      </c>
      <c r="V46" s="70" t="s">
        <v>103</v>
      </c>
      <c r="W46" s="71">
        <v>27.81</v>
      </c>
      <c r="X46" s="82">
        <v>2.38</v>
      </c>
      <c r="Y46" s="82">
        <v>2.72</v>
      </c>
    </row>
    <row r="47" spans="1:25" ht="15.75" x14ac:dyDescent="0.25">
      <c r="A47" s="249" t="s">
        <v>60</v>
      </c>
      <c r="B47" s="12" t="s">
        <v>61</v>
      </c>
      <c r="C47" s="19">
        <v>2.83</v>
      </c>
      <c r="D47" s="86">
        <v>2.85</v>
      </c>
      <c r="F47" s="12" t="s">
        <v>61</v>
      </c>
      <c r="G47" s="19">
        <v>2.87</v>
      </c>
      <c r="H47" s="86">
        <v>3.3</v>
      </c>
      <c r="P47" s="72" t="s">
        <v>104</v>
      </c>
      <c r="Q47" s="73">
        <v>46.72</v>
      </c>
      <c r="R47" s="73">
        <v>2.89</v>
      </c>
      <c r="S47" s="73">
        <v>3.18</v>
      </c>
      <c r="V47" s="72" t="s">
        <v>104</v>
      </c>
      <c r="W47" s="73">
        <v>46.72</v>
      </c>
      <c r="X47" s="73">
        <v>2.89</v>
      </c>
      <c r="Y47" s="73">
        <v>3.18</v>
      </c>
    </row>
    <row r="48" spans="1:25" ht="15.75" x14ac:dyDescent="0.25">
      <c r="A48" s="249"/>
      <c r="B48" s="12" t="s">
        <v>62</v>
      </c>
      <c r="C48" s="15">
        <f>+C47</f>
        <v>2.83</v>
      </c>
      <c r="D48" s="16">
        <f>+D47</f>
        <v>2.85</v>
      </c>
      <c r="F48" s="12" t="s">
        <v>62</v>
      </c>
      <c r="G48" s="15">
        <f>+G47</f>
        <v>2.87</v>
      </c>
      <c r="H48" s="16">
        <f>+H47</f>
        <v>3.3</v>
      </c>
      <c r="P48" s="66" t="s">
        <v>105</v>
      </c>
      <c r="Q48" s="67">
        <v>41.52</v>
      </c>
      <c r="R48" s="76">
        <v>2.71</v>
      </c>
      <c r="S48" s="76">
        <v>2.72</v>
      </c>
      <c r="V48" s="66" t="s">
        <v>105</v>
      </c>
      <c r="W48" s="67">
        <v>41.52</v>
      </c>
      <c r="X48" s="81">
        <v>2.67</v>
      </c>
      <c r="Y48" s="81">
        <v>2.73</v>
      </c>
    </row>
    <row r="49" spans="1:25" ht="15.75" x14ac:dyDescent="0.25">
      <c r="A49" s="249"/>
      <c r="B49" s="12" t="s">
        <v>63</v>
      </c>
      <c r="C49" s="17">
        <f>+C48</f>
        <v>2.83</v>
      </c>
      <c r="D49" s="18">
        <f>+D48</f>
        <v>2.85</v>
      </c>
      <c r="F49" s="12" t="s">
        <v>63</v>
      </c>
      <c r="G49" s="17">
        <f>+G48</f>
        <v>2.87</v>
      </c>
      <c r="H49" s="18">
        <f>+H48</f>
        <v>3.3</v>
      </c>
      <c r="P49" s="68" t="s">
        <v>106</v>
      </c>
      <c r="Q49" s="69">
        <v>41.17</v>
      </c>
      <c r="R49" s="83">
        <v>2.65</v>
      </c>
      <c r="S49" s="83">
        <v>2.79</v>
      </c>
      <c r="V49" s="68" t="s">
        <v>106</v>
      </c>
      <c r="W49" s="69">
        <v>41.17</v>
      </c>
      <c r="X49" s="85">
        <v>2.56</v>
      </c>
      <c r="Y49" s="85">
        <v>2.8</v>
      </c>
    </row>
    <row r="50" spans="1:25" ht="15.75" x14ac:dyDescent="0.25">
      <c r="A50" s="251" t="s">
        <v>64</v>
      </c>
      <c r="B50" s="12" t="s">
        <v>65</v>
      </c>
      <c r="C50" s="21">
        <v>3.37</v>
      </c>
      <c r="D50" s="88">
        <v>3</v>
      </c>
      <c r="F50" s="12" t="s">
        <v>65</v>
      </c>
      <c r="G50" s="21">
        <v>3.4</v>
      </c>
      <c r="H50" s="88">
        <v>3.21</v>
      </c>
      <c r="P50" s="68" t="s">
        <v>107</v>
      </c>
      <c r="Q50" s="69">
        <v>42</v>
      </c>
      <c r="R50" s="77">
        <v>2.83</v>
      </c>
      <c r="S50" s="77">
        <v>2.89</v>
      </c>
      <c r="V50" s="68" t="s">
        <v>107</v>
      </c>
      <c r="W50" s="69">
        <v>42</v>
      </c>
      <c r="X50" s="87">
        <v>2.56</v>
      </c>
      <c r="Y50" s="87">
        <v>2.81</v>
      </c>
    </row>
    <row r="51" spans="1:25" ht="15.75" x14ac:dyDescent="0.25">
      <c r="A51" s="251"/>
      <c r="B51" s="12" t="s">
        <v>66</v>
      </c>
      <c r="C51" s="15">
        <f>+C50</f>
        <v>3.37</v>
      </c>
      <c r="D51" s="16">
        <f>+D50</f>
        <v>3</v>
      </c>
      <c r="F51" s="12" t="s">
        <v>66</v>
      </c>
      <c r="G51" s="15">
        <f>+G50</f>
        <v>3.4</v>
      </c>
      <c r="H51" s="16">
        <f>+H50</f>
        <v>3.21</v>
      </c>
      <c r="P51" s="70" t="s">
        <v>108</v>
      </c>
      <c r="Q51" s="71">
        <v>45</v>
      </c>
      <c r="R51" s="82">
        <v>3.37</v>
      </c>
      <c r="S51" s="82">
        <v>3.4</v>
      </c>
      <c r="V51" s="70" t="s">
        <v>108</v>
      </c>
      <c r="W51" s="71">
        <v>45</v>
      </c>
      <c r="X51" s="89">
        <v>2.88</v>
      </c>
      <c r="Y51" s="89">
        <v>2.89</v>
      </c>
    </row>
    <row r="52" spans="1:25" ht="15.75" x14ac:dyDescent="0.25">
      <c r="A52" s="251"/>
      <c r="B52" s="12" t="s">
        <v>67</v>
      </c>
      <c r="C52" s="17">
        <f>+C51</f>
        <v>3.37</v>
      </c>
      <c r="D52" s="18">
        <f>+D51</f>
        <v>3</v>
      </c>
      <c r="F52" s="12" t="s">
        <v>67</v>
      </c>
      <c r="G52" s="17">
        <f>+G51</f>
        <v>3.4</v>
      </c>
      <c r="H52" s="18">
        <f>+H51</f>
        <v>3.21</v>
      </c>
      <c r="P52" s="72" t="s">
        <v>109</v>
      </c>
      <c r="Q52" s="73">
        <v>42.42</v>
      </c>
      <c r="R52" s="73">
        <v>2.89</v>
      </c>
      <c r="S52" s="73">
        <v>2.94</v>
      </c>
      <c r="V52" s="72" t="s">
        <v>109</v>
      </c>
      <c r="W52" s="73">
        <v>42.42</v>
      </c>
      <c r="X52" s="73">
        <v>2.67</v>
      </c>
      <c r="Y52" s="73">
        <v>2.81</v>
      </c>
    </row>
    <row r="53" spans="1:25" ht="15.75" x14ac:dyDescent="0.25">
      <c r="A53" s="252" t="s">
        <v>54</v>
      </c>
      <c r="B53" s="12" t="s">
        <v>68</v>
      </c>
      <c r="C53" s="78">
        <v>3.24</v>
      </c>
      <c r="D53" s="90">
        <v>3</v>
      </c>
      <c r="F53" s="12" t="s">
        <v>68</v>
      </c>
      <c r="G53" s="78">
        <v>3.45</v>
      </c>
      <c r="H53" s="90">
        <v>3.25</v>
      </c>
      <c r="P53" s="66" t="s">
        <v>110</v>
      </c>
      <c r="Q53" s="67">
        <v>46</v>
      </c>
      <c r="R53" s="81">
        <v>3.24</v>
      </c>
      <c r="S53" s="81">
        <v>3.45</v>
      </c>
      <c r="V53" s="66" t="s">
        <v>110</v>
      </c>
      <c r="W53" s="67">
        <v>46</v>
      </c>
      <c r="X53" s="91">
        <v>2.89</v>
      </c>
      <c r="Y53" s="91">
        <v>2.97</v>
      </c>
    </row>
    <row r="54" spans="1:25" ht="16.5" thickBot="1" x14ac:dyDescent="0.3">
      <c r="A54" s="252"/>
      <c r="B54" s="12" t="s">
        <v>69</v>
      </c>
      <c r="C54" s="25">
        <f>+C53</f>
        <v>3.24</v>
      </c>
      <c r="D54" s="26">
        <f>+D53</f>
        <v>3</v>
      </c>
      <c r="F54" s="12" t="s">
        <v>69</v>
      </c>
      <c r="G54" s="25">
        <f>+G53</f>
        <v>3.45</v>
      </c>
      <c r="H54" s="26">
        <f>+H53</f>
        <v>3.25</v>
      </c>
      <c r="P54" s="68" t="s">
        <v>111</v>
      </c>
      <c r="Q54" s="69">
        <v>47</v>
      </c>
      <c r="R54" s="85">
        <v>2.97</v>
      </c>
      <c r="S54" s="85">
        <v>3.39</v>
      </c>
      <c r="V54" s="68" t="s">
        <v>111</v>
      </c>
      <c r="W54" s="69">
        <v>47</v>
      </c>
      <c r="X54" s="69">
        <v>2.76</v>
      </c>
      <c r="Y54" s="69">
        <v>3.03</v>
      </c>
    </row>
    <row r="55" spans="1:25" ht="16.5" thickBot="1" x14ac:dyDescent="0.3">
      <c r="B55" s="12" t="s">
        <v>70</v>
      </c>
      <c r="C55" s="27">
        <f>AVERAGE(C43:C54)</f>
        <v>2.9783333333333335</v>
      </c>
      <c r="D55" s="28">
        <f>AVERAGE(D43:D54)</f>
        <v>2.9750000000000001</v>
      </c>
      <c r="F55" s="12" t="s">
        <v>70</v>
      </c>
      <c r="G55" s="27">
        <f>AVERAGE(G43:G54)</f>
        <v>3.0666666666666669</v>
      </c>
      <c r="H55" s="28">
        <f>AVERAGE(H43:H54)</f>
        <v>3.3041666666666671</v>
      </c>
      <c r="P55" s="68" t="s">
        <v>112</v>
      </c>
      <c r="Q55" s="69">
        <v>47.42</v>
      </c>
      <c r="R55" s="87">
        <v>2.85</v>
      </c>
      <c r="S55" s="87">
        <v>3.3</v>
      </c>
      <c r="V55" s="68" t="s">
        <v>112</v>
      </c>
      <c r="W55" s="69">
        <v>47.42</v>
      </c>
      <c r="X55" s="69">
        <v>2.69</v>
      </c>
      <c r="Y55" s="69">
        <v>2.95</v>
      </c>
    </row>
    <row r="56" spans="1:25" ht="16.5" thickBot="1" x14ac:dyDescent="0.3">
      <c r="B56" s="29" t="s">
        <v>71</v>
      </c>
      <c r="C56" s="246">
        <f>D55/C55-1</f>
        <v>-1.1191941801902416E-3</v>
      </c>
      <c r="D56" s="247"/>
      <c r="F56" s="29" t="s">
        <v>71</v>
      </c>
      <c r="G56" s="246">
        <f>H55/G55-1</f>
        <v>7.7445652173913082E-2</v>
      </c>
      <c r="H56" s="247"/>
      <c r="P56" s="70" t="s">
        <v>113</v>
      </c>
      <c r="Q56" s="71">
        <v>49.14</v>
      </c>
      <c r="R56" s="89">
        <v>3</v>
      </c>
      <c r="S56" s="89">
        <v>3.21</v>
      </c>
      <c r="V56" s="70" t="s">
        <v>113</v>
      </c>
      <c r="W56" s="71">
        <v>49.14</v>
      </c>
      <c r="X56" s="71">
        <v>2.95</v>
      </c>
      <c r="Y56" s="71">
        <v>2.97</v>
      </c>
    </row>
    <row r="57" spans="1:25" x14ac:dyDescent="0.2">
      <c r="P57" s="72" t="s">
        <v>114</v>
      </c>
      <c r="Q57" s="73">
        <v>47.39</v>
      </c>
      <c r="R57" s="73">
        <v>3.02</v>
      </c>
      <c r="S57" s="73">
        <v>3.34</v>
      </c>
      <c r="V57" s="72" t="s">
        <v>114</v>
      </c>
      <c r="W57" s="73">
        <v>47.39</v>
      </c>
      <c r="X57" s="73">
        <v>2.82</v>
      </c>
      <c r="Y57" s="73">
        <v>2.98</v>
      </c>
    </row>
    <row r="58" spans="1:25" x14ac:dyDescent="0.2">
      <c r="B58" s="63"/>
      <c r="C58" s="63"/>
      <c r="D58" s="63"/>
      <c r="E58" s="63"/>
      <c r="F58" s="63"/>
      <c r="G58" s="63"/>
      <c r="H58" s="63"/>
      <c r="P58" s="66" t="s">
        <v>117</v>
      </c>
      <c r="Q58" s="67">
        <v>50.33</v>
      </c>
      <c r="R58" s="91">
        <v>3</v>
      </c>
      <c r="S58" s="91">
        <v>3.25</v>
      </c>
      <c r="V58" s="66" t="s">
        <v>117</v>
      </c>
      <c r="W58" s="67">
        <v>50.33</v>
      </c>
      <c r="X58" s="67">
        <v>3.01</v>
      </c>
      <c r="Y58" s="67">
        <v>3.04</v>
      </c>
    </row>
    <row r="59" spans="1:25" x14ac:dyDescent="0.2">
      <c r="B59" s="63"/>
      <c r="C59" s="63"/>
      <c r="D59" s="63"/>
      <c r="E59" s="63"/>
      <c r="F59" s="63"/>
      <c r="G59" s="63">
        <v>7.7445652173913082E-2</v>
      </c>
      <c r="H59" s="63"/>
      <c r="P59" s="68" t="s">
        <v>118</v>
      </c>
      <c r="Q59" s="69">
        <v>50.89</v>
      </c>
      <c r="R59" s="69">
        <v>2.91</v>
      </c>
      <c r="S59" s="69">
        <v>3.26</v>
      </c>
      <c r="V59" s="68" t="s">
        <v>118</v>
      </c>
      <c r="W59" s="69">
        <v>50.89</v>
      </c>
      <c r="X59" s="69">
        <v>2.9</v>
      </c>
      <c r="Y59" s="69">
        <v>3.09</v>
      </c>
    </row>
    <row r="60" spans="1:25" x14ac:dyDescent="0.2">
      <c r="B60" s="63"/>
      <c r="C60" s="63"/>
      <c r="D60" s="63"/>
      <c r="E60" s="63"/>
      <c r="F60" s="63"/>
      <c r="G60" s="63"/>
      <c r="H60" s="63"/>
      <c r="P60" s="68" t="s">
        <v>119</v>
      </c>
      <c r="Q60" s="69">
        <v>51.08</v>
      </c>
      <c r="R60" s="69">
        <v>2.77</v>
      </c>
      <c r="S60" s="69">
        <v>3.23</v>
      </c>
      <c r="V60" s="68" t="s">
        <v>119</v>
      </c>
      <c r="W60" s="69">
        <v>51.08</v>
      </c>
      <c r="X60" s="69">
        <v>2.81</v>
      </c>
      <c r="Y60" s="69">
        <v>3.11</v>
      </c>
    </row>
    <row r="61" spans="1:25" x14ac:dyDescent="0.2">
      <c r="B61" s="63"/>
      <c r="C61" s="63"/>
      <c r="D61" s="63"/>
      <c r="E61" s="63"/>
      <c r="F61" s="63"/>
      <c r="G61" s="63"/>
      <c r="H61" s="63"/>
      <c r="P61" s="70" t="s">
        <v>120</v>
      </c>
      <c r="Q61" s="71">
        <v>51.17</v>
      </c>
      <c r="R61" s="71">
        <v>3.04</v>
      </c>
      <c r="S61" s="71">
        <v>3.16</v>
      </c>
      <c r="V61" s="70" t="s">
        <v>120</v>
      </c>
      <c r="W61" s="71">
        <v>51.17</v>
      </c>
      <c r="X61" s="71">
        <v>3.03</v>
      </c>
      <c r="Y61" s="71">
        <v>3.08</v>
      </c>
    </row>
    <row r="62" spans="1:25" x14ac:dyDescent="0.2">
      <c r="B62" s="63"/>
      <c r="C62" s="63"/>
      <c r="D62" s="63"/>
      <c r="E62" s="63"/>
      <c r="F62" s="63"/>
      <c r="G62" s="63"/>
      <c r="H62" s="63"/>
      <c r="P62" s="72" t="s">
        <v>121</v>
      </c>
      <c r="Q62" s="73">
        <v>50.87</v>
      </c>
      <c r="R62" s="73">
        <v>2.93</v>
      </c>
      <c r="S62" s="73">
        <v>3.22</v>
      </c>
      <c r="V62" s="72" t="s">
        <v>121</v>
      </c>
      <c r="W62" s="73">
        <v>50.87</v>
      </c>
      <c r="X62" s="73">
        <v>2.94</v>
      </c>
      <c r="Y62" s="73">
        <v>3.08</v>
      </c>
    </row>
    <row r="63" spans="1:25" x14ac:dyDescent="0.2">
      <c r="B63" s="63"/>
      <c r="C63" s="63"/>
      <c r="D63" s="63"/>
      <c r="E63" s="63"/>
      <c r="F63" s="63"/>
      <c r="G63" s="63"/>
      <c r="H63" s="63"/>
      <c r="P63" s="74"/>
      <c r="Q63" s="75"/>
      <c r="R63" s="75"/>
      <c r="S63" s="75"/>
    </row>
    <row r="64" spans="1:25" x14ac:dyDescent="0.2">
      <c r="B64" s="63"/>
      <c r="C64" s="63"/>
      <c r="D64" s="63"/>
      <c r="E64" s="63"/>
      <c r="F64" s="63"/>
      <c r="G64" s="63"/>
      <c r="H64" s="63"/>
      <c r="P64" s="74"/>
      <c r="Q64" s="75"/>
      <c r="R64" s="75"/>
      <c r="S64" s="75"/>
    </row>
    <row r="65" spans="1:19" ht="18.75" x14ac:dyDescent="0.3">
      <c r="B65" s="244" t="s">
        <v>48</v>
      </c>
      <c r="C65" s="244"/>
      <c r="D65" s="244"/>
      <c r="E65" s="244"/>
      <c r="F65" s="244"/>
      <c r="G65" s="244"/>
      <c r="H65" s="244"/>
      <c r="P65" s="74"/>
      <c r="Q65" s="75"/>
      <c r="R65" s="75"/>
      <c r="S65" s="75"/>
    </row>
    <row r="66" spans="1:19" ht="15" x14ac:dyDescent="0.25">
      <c r="B66" s="245" t="s">
        <v>49</v>
      </c>
      <c r="C66" s="245"/>
      <c r="D66" s="245"/>
      <c r="E66" s="245"/>
      <c r="F66" s="245"/>
      <c r="G66" s="245"/>
      <c r="H66" s="245"/>
      <c r="P66" s="74"/>
      <c r="Q66" s="75"/>
      <c r="R66" s="75"/>
      <c r="S66" s="75"/>
    </row>
    <row r="67" spans="1:19" ht="15" x14ac:dyDescent="0.25">
      <c r="B67" s="245" t="s">
        <v>50</v>
      </c>
      <c r="C67" s="245"/>
      <c r="D67" s="245"/>
      <c r="E67" s="245"/>
      <c r="F67" s="245"/>
      <c r="G67" s="245"/>
      <c r="H67" s="245"/>
      <c r="P67" s="74"/>
      <c r="Q67" s="75"/>
      <c r="R67" s="75"/>
      <c r="S67" s="75"/>
    </row>
    <row r="68" spans="1:19" ht="15" x14ac:dyDescent="0.25">
      <c r="B68" s="245" t="s">
        <v>101</v>
      </c>
      <c r="C68" s="245"/>
      <c r="D68" s="245"/>
      <c r="E68" s="245"/>
      <c r="F68" s="245"/>
      <c r="G68" s="245"/>
      <c r="H68" s="245"/>
      <c r="P68" s="74"/>
      <c r="Q68" s="75"/>
      <c r="R68" s="75"/>
      <c r="S68" s="75"/>
    </row>
    <row r="69" spans="1:19" x14ac:dyDescent="0.2">
      <c r="P69" s="74"/>
      <c r="Q69" s="75"/>
      <c r="R69" s="75"/>
      <c r="S69" s="75"/>
    </row>
    <row r="70" spans="1:19" x14ac:dyDescent="0.2">
      <c r="B70" s="243" t="s">
        <v>115</v>
      </c>
      <c r="C70" s="243"/>
      <c r="D70" s="243"/>
      <c r="E70" s="243"/>
      <c r="F70" s="243"/>
      <c r="G70" s="243"/>
      <c r="H70" s="243"/>
      <c r="P70" s="74"/>
      <c r="Q70" s="75"/>
      <c r="R70" s="75"/>
      <c r="S70" s="75"/>
    </row>
    <row r="71" spans="1:19" x14ac:dyDescent="0.2">
      <c r="B71" s="243" t="s">
        <v>116</v>
      </c>
      <c r="C71" s="243"/>
      <c r="D71" s="243"/>
      <c r="E71" s="243"/>
      <c r="F71" s="243"/>
      <c r="G71" s="243"/>
      <c r="H71" s="243"/>
      <c r="P71" s="74"/>
      <c r="Q71" s="75"/>
      <c r="R71" s="75"/>
      <c r="S71" s="75"/>
    </row>
    <row r="72" spans="1:19" x14ac:dyDescent="0.2">
      <c r="B72" s="63"/>
      <c r="C72" s="63"/>
      <c r="D72" s="63"/>
      <c r="E72" s="63"/>
      <c r="F72" s="63"/>
      <c r="G72" s="63"/>
      <c r="H72" s="63"/>
    </row>
    <row r="73" spans="1:19" ht="13.5" thickBot="1" x14ac:dyDescent="0.25">
      <c r="B73" s="243"/>
      <c r="C73" s="243"/>
      <c r="D73" s="243"/>
      <c r="E73" s="243"/>
      <c r="F73" s="243"/>
      <c r="G73" s="243"/>
      <c r="H73" s="243"/>
    </row>
    <row r="74" spans="1:19" ht="15.75" x14ac:dyDescent="0.25">
      <c r="B74" s="240" t="s">
        <v>51</v>
      </c>
      <c r="C74" s="241"/>
      <c r="D74" s="242"/>
      <c r="E74" s="2"/>
      <c r="F74" s="240" t="s">
        <v>52</v>
      </c>
      <c r="G74" s="241"/>
      <c r="H74" s="242"/>
    </row>
    <row r="75" spans="1:19" ht="39" thickBot="1" x14ac:dyDescent="0.3">
      <c r="B75" s="3" t="s">
        <v>53</v>
      </c>
      <c r="C75" s="4" t="s">
        <v>99</v>
      </c>
      <c r="D75" s="5" t="s">
        <v>100</v>
      </c>
      <c r="E75" s="2"/>
      <c r="F75" s="3" t="s">
        <v>53</v>
      </c>
      <c r="G75" s="4" t="s">
        <v>99</v>
      </c>
      <c r="H75" s="5" t="s">
        <v>100</v>
      </c>
      <c r="P75" s="58" t="s">
        <v>88</v>
      </c>
      <c r="Q75" s="58" t="s">
        <v>89</v>
      </c>
      <c r="R75" s="58" t="s">
        <v>90</v>
      </c>
      <c r="S75" s="58" t="s">
        <v>91</v>
      </c>
    </row>
    <row r="76" spans="1:19" ht="15.75" x14ac:dyDescent="0.25">
      <c r="A76" s="6" t="s">
        <v>54</v>
      </c>
      <c r="B76" s="7" t="s">
        <v>55</v>
      </c>
      <c r="C76" s="8">
        <v>3.3</v>
      </c>
      <c r="D76" s="9">
        <f>+C87</f>
        <v>3.11</v>
      </c>
      <c r="F76" s="7" t="s">
        <v>55</v>
      </c>
      <c r="G76" s="10">
        <v>3.53</v>
      </c>
      <c r="H76" s="11">
        <f>+G87</f>
        <v>3.27</v>
      </c>
      <c r="P76" s="59" t="s">
        <v>92</v>
      </c>
      <c r="Q76" s="51">
        <v>69.760000000000005</v>
      </c>
      <c r="R76" s="52">
        <v>3.3</v>
      </c>
      <c r="S76" s="52">
        <v>3.53</v>
      </c>
    </row>
    <row r="77" spans="1:19" ht="15.75" x14ac:dyDescent="0.25">
      <c r="A77" s="248" t="s">
        <v>56</v>
      </c>
      <c r="B77" s="12" t="s">
        <v>57</v>
      </c>
      <c r="C77" s="13">
        <v>3.28</v>
      </c>
      <c r="D77" s="14">
        <v>3.07</v>
      </c>
      <c r="F77" s="12" t="s">
        <v>57</v>
      </c>
      <c r="G77" s="13">
        <v>3.5</v>
      </c>
      <c r="H77" s="14">
        <v>3.3</v>
      </c>
      <c r="P77" s="60" t="s">
        <v>93</v>
      </c>
      <c r="Q77" s="53">
        <v>59.08</v>
      </c>
      <c r="R77" s="54">
        <v>3.28</v>
      </c>
      <c r="S77" s="54">
        <v>3.5</v>
      </c>
    </row>
    <row r="78" spans="1:19" ht="15.75" x14ac:dyDescent="0.25">
      <c r="A78" s="248"/>
      <c r="B78" s="12" t="s">
        <v>58</v>
      </c>
      <c r="C78" s="15">
        <f>+C77</f>
        <v>3.28</v>
      </c>
      <c r="D78" s="16">
        <f>+D77</f>
        <v>3.07</v>
      </c>
      <c r="F78" s="12" t="s">
        <v>58</v>
      </c>
      <c r="G78" s="15">
        <f>+G77</f>
        <v>3.5</v>
      </c>
      <c r="H78" s="16">
        <f>+H77</f>
        <v>3.3</v>
      </c>
      <c r="P78" s="60" t="s">
        <v>94</v>
      </c>
      <c r="Q78" s="53">
        <v>54.83</v>
      </c>
      <c r="R78" s="54">
        <v>2.8</v>
      </c>
      <c r="S78" s="54">
        <v>3.15</v>
      </c>
    </row>
    <row r="79" spans="1:19" ht="15.75" x14ac:dyDescent="0.25">
      <c r="A79" s="248"/>
      <c r="B79" s="12" t="s">
        <v>59</v>
      </c>
      <c r="C79" s="17">
        <f>+C78</f>
        <v>3.28</v>
      </c>
      <c r="D79" s="18">
        <f>+D78</f>
        <v>3.07</v>
      </c>
      <c r="F79" s="12" t="s">
        <v>59</v>
      </c>
      <c r="G79" s="17">
        <f>+G78</f>
        <v>3.5</v>
      </c>
      <c r="H79" s="18">
        <f>+H78</f>
        <v>3.3</v>
      </c>
      <c r="P79" s="61" t="s">
        <v>95</v>
      </c>
      <c r="Q79" s="55">
        <v>59.78</v>
      </c>
      <c r="R79" s="56">
        <v>3.34</v>
      </c>
      <c r="S79" s="56">
        <v>3.38</v>
      </c>
    </row>
    <row r="80" spans="1:19" ht="15.75" x14ac:dyDescent="0.25">
      <c r="A80" s="249" t="s">
        <v>60</v>
      </c>
      <c r="B80" s="12" t="s">
        <v>61</v>
      </c>
      <c r="C80" s="19">
        <v>2.8</v>
      </c>
      <c r="D80" s="20">
        <v>3.08</v>
      </c>
      <c r="F80" s="12" t="s">
        <v>61</v>
      </c>
      <c r="G80" s="19">
        <v>3.15</v>
      </c>
      <c r="H80" s="20">
        <v>3.38</v>
      </c>
      <c r="P80" s="62" t="s">
        <v>96</v>
      </c>
      <c r="Q80" s="57">
        <v>60.86</v>
      </c>
      <c r="R80" s="57">
        <v>3.18</v>
      </c>
      <c r="S80" s="57">
        <v>3.39</v>
      </c>
    </row>
    <row r="81" spans="1:19" ht="15.75" x14ac:dyDescent="0.25">
      <c r="A81" s="249"/>
      <c r="B81" s="12" t="s">
        <v>62</v>
      </c>
      <c r="C81" s="15">
        <f>+C80</f>
        <v>2.8</v>
      </c>
      <c r="D81" s="16">
        <f>+D80</f>
        <v>3.08</v>
      </c>
      <c r="F81" s="12" t="s">
        <v>62</v>
      </c>
      <c r="G81" s="15">
        <f>+G80</f>
        <v>3.15</v>
      </c>
      <c r="H81" s="16">
        <f>+H80</f>
        <v>3.38</v>
      </c>
      <c r="P81" s="59" t="s">
        <v>97</v>
      </c>
      <c r="Q81" s="51">
        <v>55.56</v>
      </c>
      <c r="R81" s="52">
        <v>3.11</v>
      </c>
      <c r="S81" s="52">
        <v>3.27</v>
      </c>
    </row>
    <row r="82" spans="1:19" ht="15.75" x14ac:dyDescent="0.25">
      <c r="A82" s="249"/>
      <c r="B82" s="12" t="s">
        <v>63</v>
      </c>
      <c r="C82" s="17">
        <f>+C81</f>
        <v>2.8</v>
      </c>
      <c r="D82" s="18">
        <f>+D81</f>
        <v>3.08</v>
      </c>
      <c r="F82" s="12" t="s">
        <v>63</v>
      </c>
      <c r="G82" s="17">
        <f>+G81</f>
        <v>3.15</v>
      </c>
      <c r="H82" s="18">
        <f>+H81</f>
        <v>3.38</v>
      </c>
      <c r="P82" s="60" t="s">
        <v>98</v>
      </c>
      <c r="Q82" s="53">
        <v>54.83</v>
      </c>
      <c r="R82" s="54">
        <v>3.07</v>
      </c>
      <c r="S82" s="54">
        <v>3.3</v>
      </c>
    </row>
    <row r="83" spans="1:19" ht="15.75" x14ac:dyDescent="0.25">
      <c r="A83" s="249" t="s">
        <v>64</v>
      </c>
      <c r="B83" s="12" t="s">
        <v>65</v>
      </c>
      <c r="C83" s="21">
        <v>3.34</v>
      </c>
      <c r="D83" s="22">
        <v>3.08</v>
      </c>
      <c r="F83" s="12" t="s">
        <v>65</v>
      </c>
      <c r="G83" s="21">
        <v>3.38</v>
      </c>
      <c r="H83" s="22">
        <v>3.45</v>
      </c>
      <c r="P83" s="60" t="s">
        <v>102</v>
      </c>
      <c r="Q83" s="53">
        <v>56.5</v>
      </c>
      <c r="R83" s="54">
        <v>3.08</v>
      </c>
      <c r="S83" s="54">
        <v>3.38</v>
      </c>
    </row>
    <row r="84" spans="1:19" ht="15.75" x14ac:dyDescent="0.25">
      <c r="A84" s="249"/>
      <c r="B84" s="12" t="s">
        <v>66</v>
      </c>
      <c r="C84" s="15">
        <f>+C83</f>
        <v>3.34</v>
      </c>
      <c r="D84" s="16">
        <f>+D83</f>
        <v>3.08</v>
      </c>
      <c r="F84" s="12" t="s">
        <v>66</v>
      </c>
      <c r="G84" s="15">
        <f>+G83</f>
        <v>3.38</v>
      </c>
      <c r="H84" s="16">
        <f>+H83</f>
        <v>3.45</v>
      </c>
      <c r="P84" s="61" t="s">
        <v>103</v>
      </c>
      <c r="Q84" s="55">
        <v>56.5</v>
      </c>
      <c r="R84" s="56">
        <v>3.08</v>
      </c>
      <c r="S84" s="56">
        <v>3.45</v>
      </c>
    </row>
    <row r="85" spans="1:19" ht="15.75" x14ac:dyDescent="0.25">
      <c r="A85" s="249"/>
      <c r="B85" s="12" t="s">
        <v>67</v>
      </c>
      <c r="C85" s="17">
        <f>+C84</f>
        <v>3.34</v>
      </c>
      <c r="D85" s="18">
        <f>+D84</f>
        <v>3.08</v>
      </c>
      <c r="F85" s="12" t="s">
        <v>67</v>
      </c>
      <c r="G85" s="17">
        <f>+G84</f>
        <v>3.38</v>
      </c>
      <c r="H85" s="18">
        <f>+H84</f>
        <v>3.45</v>
      </c>
      <c r="P85" s="62" t="s">
        <v>104</v>
      </c>
      <c r="Q85" s="57">
        <v>55.85</v>
      </c>
      <c r="R85" s="57">
        <v>3.08</v>
      </c>
      <c r="S85" s="57">
        <v>3.35</v>
      </c>
    </row>
    <row r="86" spans="1:19" ht="15.75" x14ac:dyDescent="0.25">
      <c r="A86" s="250" t="s">
        <v>54</v>
      </c>
      <c r="B86" s="12" t="s">
        <v>68</v>
      </c>
      <c r="C86" s="23">
        <v>3.11</v>
      </c>
      <c r="D86" s="24">
        <v>3.09</v>
      </c>
      <c r="F86" s="12" t="s">
        <v>68</v>
      </c>
      <c r="G86" s="23">
        <v>3.27</v>
      </c>
      <c r="H86" s="24">
        <v>3.45</v>
      </c>
      <c r="P86" s="59" t="s">
        <v>105</v>
      </c>
      <c r="Q86" s="51">
        <v>56.5</v>
      </c>
      <c r="R86" s="52">
        <v>3.09</v>
      </c>
      <c r="S86" s="52">
        <v>3.45</v>
      </c>
    </row>
    <row r="87" spans="1:19" ht="16.5" thickBot="1" x14ac:dyDescent="0.3">
      <c r="A87" s="250"/>
      <c r="B87" s="12" t="s">
        <v>69</v>
      </c>
      <c r="C87" s="25">
        <f>+C86</f>
        <v>3.11</v>
      </c>
      <c r="D87" s="26">
        <f>+D86</f>
        <v>3.09</v>
      </c>
      <c r="F87" s="12" t="s">
        <v>69</v>
      </c>
      <c r="G87" s="25">
        <f>+G86</f>
        <v>3.27</v>
      </c>
      <c r="H87" s="26">
        <f>+H86</f>
        <v>3.45</v>
      </c>
      <c r="P87" s="60" t="s">
        <v>106</v>
      </c>
      <c r="Q87" s="53">
        <v>56.5</v>
      </c>
      <c r="R87" s="53">
        <v>3.1</v>
      </c>
      <c r="S87" s="53">
        <v>3.47</v>
      </c>
    </row>
    <row r="88" spans="1:19" ht="16.5" thickBot="1" x14ac:dyDescent="0.3">
      <c r="B88" s="12" t="s">
        <v>70</v>
      </c>
      <c r="C88" s="27">
        <f>AVERAGE(C76:C87)</f>
        <v>3.1483333333333334</v>
      </c>
      <c r="D88" s="28">
        <f>AVERAGE(D76:D87)</f>
        <v>3.081666666666667</v>
      </c>
      <c r="F88" s="12" t="s">
        <v>70</v>
      </c>
      <c r="G88" s="27">
        <f>AVERAGE(G76:G87)</f>
        <v>3.3466666666666671</v>
      </c>
      <c r="H88" s="28">
        <f>AVERAGE(H76:H87)</f>
        <v>3.3800000000000003</v>
      </c>
      <c r="P88" s="60" t="s">
        <v>107</v>
      </c>
      <c r="Q88" s="53">
        <v>58.01</v>
      </c>
      <c r="R88" s="53">
        <v>3.11</v>
      </c>
      <c r="S88" s="53">
        <v>3.54</v>
      </c>
    </row>
    <row r="89" spans="1:19" ht="16.5" thickBot="1" x14ac:dyDescent="0.3">
      <c r="B89" s="29" t="s">
        <v>71</v>
      </c>
      <c r="C89" s="246">
        <f>D88/C88-1</f>
        <v>-2.1175224986765384E-2</v>
      </c>
      <c r="D89" s="247"/>
      <c r="F89" s="29" t="s">
        <v>71</v>
      </c>
      <c r="G89" s="246">
        <f>H88/G88-1</f>
        <v>9.960159362549792E-3</v>
      </c>
      <c r="H89" s="247"/>
      <c r="P89" s="61" t="s">
        <v>108</v>
      </c>
      <c r="Q89" s="55">
        <v>59.36</v>
      </c>
      <c r="R89" s="55">
        <v>3.41</v>
      </c>
      <c r="S89" s="55">
        <v>3.61</v>
      </c>
    </row>
    <row r="90" spans="1:19" x14ac:dyDescent="0.2">
      <c r="P90" s="62" t="s">
        <v>109</v>
      </c>
      <c r="Q90" s="57">
        <v>57.59</v>
      </c>
      <c r="R90" s="57">
        <v>3.18</v>
      </c>
      <c r="S90" s="57">
        <v>3.52</v>
      </c>
    </row>
    <row r="91" spans="1:19" x14ac:dyDescent="0.2">
      <c r="P91" s="59" t="s">
        <v>110</v>
      </c>
      <c r="Q91" s="51">
        <v>59.66</v>
      </c>
      <c r="R91" s="51">
        <v>3.34</v>
      </c>
      <c r="S91" s="51">
        <v>3.64</v>
      </c>
    </row>
    <row r="92" spans="1:19" x14ac:dyDescent="0.2">
      <c r="P92" s="60" t="s">
        <v>111</v>
      </c>
      <c r="Q92" s="53">
        <v>60.25</v>
      </c>
      <c r="R92" s="53">
        <v>3.23</v>
      </c>
      <c r="S92" s="53">
        <v>3.67</v>
      </c>
    </row>
    <row r="93" spans="1:19" x14ac:dyDescent="0.2">
      <c r="P93" s="60" t="s">
        <v>112</v>
      </c>
      <c r="Q93" s="53">
        <v>61.01</v>
      </c>
      <c r="R93" s="53">
        <v>3.23</v>
      </c>
      <c r="S93" s="53">
        <v>3.72</v>
      </c>
    </row>
    <row r="94" spans="1:19" x14ac:dyDescent="0.2">
      <c r="P94" s="61" t="s">
        <v>113</v>
      </c>
      <c r="Q94" s="55">
        <v>61.82</v>
      </c>
      <c r="R94" s="55">
        <v>3.52</v>
      </c>
      <c r="S94" s="55">
        <v>3.76</v>
      </c>
    </row>
    <row r="95" spans="1:19" x14ac:dyDescent="0.2">
      <c r="P95" s="62" t="s">
        <v>114</v>
      </c>
      <c r="Q95" s="57">
        <v>60.69</v>
      </c>
      <c r="R95" s="57">
        <v>3.33</v>
      </c>
      <c r="S95" s="57">
        <v>3.7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Long-Form</vt:lpstr>
      <vt:lpstr>23-24 Fuel Inflator</vt:lpstr>
      <vt:lpstr>Fuel Inflator</vt:lpstr>
      <vt:lpstr>Instructions!Print_Area</vt:lpstr>
      <vt:lpstr>'Long-Form'!Print_Area</vt:lpstr>
      <vt:lpstr>Instructions!Print_Titles</vt:lpstr>
      <vt:lpstr>'Long-Form'!Print_Titles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 - FROM Transportation Long Form</dc:title>
  <dc:creator>SAFS OSPI</dc:creator>
  <cp:lastModifiedBy>Paul Stone</cp:lastModifiedBy>
  <cp:lastPrinted>2021-09-20T21:23:24Z</cp:lastPrinted>
  <dcterms:created xsi:type="dcterms:W3CDTF">2007-08-22T16:18:14Z</dcterms:created>
  <dcterms:modified xsi:type="dcterms:W3CDTF">2023-08-11T17:35:57Z</dcterms:modified>
</cp:coreProperties>
</file>