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Apportionment_NEW\Apportionment Funding\Monthly Apport Data\2324\Data Files\"/>
    </mc:Choice>
  </mc:AlternateContent>
  <xr:revisionPtr revIDLastSave="0" documentId="13_ncr:1_{468C7D08-71F3-4116-A973-1A983C4BA373}" xr6:coauthVersionLast="47" xr6:coauthVersionMax="47" xr10:uidLastSave="{00000000-0000-0000-0000-000000000000}"/>
  <bookViews>
    <workbookView xWindow="-24960" yWindow="1050" windowWidth="23445" windowHeight="13455" xr2:uid="{0BB8BCC8-C2EE-4D56-B3AB-0D022BAD52CF}"/>
  </bookViews>
  <sheets>
    <sheet name="Instructions" sheetId="1" r:id="rId1"/>
    <sheet name="2023-24 TK Calculator" sheetId="2" r:id="rId2"/>
    <sheet name="SpEd Calculator" sheetId="5" state="hidden" r:id="rId3"/>
    <sheet name="District Data" sheetId="4" state="hidden" r:id="rId4"/>
  </sheets>
  <definedNames>
    <definedName name="_xlnm._FilterDatabase" localSheetId="3" hidden="1">'District Data'!$A$2:$T$2</definedName>
    <definedName name="CAS_Base">'District Data'!$J$2</definedName>
    <definedName name="CAS_Inc">'District Data'!$K$2</definedName>
    <definedName name="CIS_Base">'District Data'!$E$2</definedName>
    <definedName name="CIS_Ben_Base">'District Data'!$H$2</definedName>
    <definedName name="CIS_Ben_Inc">'District Data'!$I$2</definedName>
    <definedName name="CIS_Inc">'District Data'!$F$2</definedName>
    <definedName name="CIS_Ins_Inc">'District Data'!$G$2</definedName>
    <definedName name="CLS_Base">'District Data'!$L$2</definedName>
    <definedName name="CLS_Ben_Base">'District Data'!$O$2</definedName>
    <definedName name="CLS_Ben_Inc">'District Data'!$P$2</definedName>
    <definedName name="CLS_Inc">'District Data'!$M$2</definedName>
    <definedName name="CLS_Ins_Inc">'District Data'!$N$2</definedName>
    <definedName name="_xlnm.Print_Area" localSheetId="1">'2023-24 TK Calculator'!$B$1:$E$113</definedName>
    <definedName name="_xlnm.Print_Area" localSheetId="0">Instructions!$C$1:$J$26</definedName>
    <definedName name="_xlnm.Print_Titles" localSheetId="1">'2023-24 TK Calculator'!$1:$2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11" i="2"/>
  <c r="C11" i="2"/>
  <c r="C106" i="2" l="1"/>
  <c r="C87" i="2"/>
  <c r="C35" i="2"/>
  <c r="G25" i="5" l="1"/>
  <c r="G26" i="5" s="1"/>
  <c r="G28" i="5" s="1"/>
  <c r="E25" i="5"/>
  <c r="D25" i="5"/>
  <c r="D8" i="5"/>
  <c r="G8" i="5"/>
  <c r="L8" i="5"/>
  <c r="E8" i="5"/>
  <c r="G10" i="5"/>
  <c r="G7" i="5"/>
  <c r="G6" i="5"/>
  <c r="G17" i="5"/>
  <c r="G14" i="5"/>
  <c r="L26" i="5" l="1"/>
  <c r="L28" i="5" s="1"/>
  <c r="L14" i="5"/>
  <c r="L11" i="5"/>
  <c r="L12" i="5" s="1"/>
  <c r="L17" i="5"/>
  <c r="L21" i="5" s="1"/>
  <c r="K26" i="5"/>
  <c r="K28" i="5" s="1"/>
  <c r="E26" i="5"/>
  <c r="E28" i="5" s="1"/>
  <c r="E17" i="5"/>
  <c r="E14" i="5"/>
  <c r="E11" i="5"/>
  <c r="E12" i="5" s="1"/>
  <c r="D26" i="5"/>
  <c r="D28" i="5" s="1"/>
  <c r="K17" i="5"/>
  <c r="K14" i="5"/>
  <c r="D14" i="5"/>
  <c r="D17" i="5"/>
  <c r="D19" i="5" l="1"/>
  <c r="G21" i="5"/>
  <c r="G20" i="5"/>
  <c r="G19" i="5"/>
  <c r="G18" i="5"/>
  <c r="L19" i="5"/>
  <c r="L20" i="5"/>
  <c r="L18" i="5"/>
  <c r="L22" i="5" s="1"/>
  <c r="L23" i="5" s="1"/>
  <c r="L30" i="5" s="1"/>
  <c r="E18" i="5"/>
  <c r="E19" i="5"/>
  <c r="E20" i="5"/>
  <c r="E21" i="5"/>
  <c r="D20" i="5"/>
  <c r="D21" i="5"/>
  <c r="K20" i="5"/>
  <c r="K18" i="5"/>
  <c r="K21" i="5"/>
  <c r="K19" i="5"/>
  <c r="D18" i="5"/>
  <c r="D11" i="5"/>
  <c r="D12" i="5" s="1"/>
  <c r="D22" i="5" s="1"/>
  <c r="D23" i="5" l="1"/>
  <c r="E22" i="5"/>
  <c r="E23" i="5" s="1"/>
  <c r="E30" i="5" s="1"/>
  <c r="D30" i="5" l="1"/>
  <c r="F23" i="5"/>
  <c r="D23" i="2"/>
  <c r="D22" i="2"/>
  <c r="D21" i="2"/>
  <c r="D8" i="2" l="1"/>
  <c r="D104" i="2"/>
  <c r="C109" i="2"/>
  <c r="C108" i="2"/>
  <c r="E85" i="2"/>
  <c r="C90" i="2"/>
  <c r="C89" i="2"/>
  <c r="E71" i="2"/>
  <c r="T1" i="4"/>
  <c r="S1" i="4"/>
  <c r="E109" i="2" l="1"/>
  <c r="E61" i="2"/>
  <c r="E60" i="2"/>
  <c r="A1" i="2" l="1"/>
  <c r="C77" i="2" s="1"/>
  <c r="D84" i="2" s="1"/>
  <c r="D85" i="2" s="1"/>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72" i="4"/>
  <c r="R273" i="4"/>
  <c r="R274" i="4"/>
  <c r="R275" i="4"/>
  <c r="R276" i="4"/>
  <c r="R277" i="4"/>
  <c r="R278" i="4"/>
  <c r="R279" i="4"/>
  <c r="R280" i="4"/>
  <c r="R281" i="4"/>
  <c r="R282" i="4"/>
  <c r="R283" i="4"/>
  <c r="R284" i="4"/>
  <c r="R285" i="4"/>
  <c r="R286" i="4"/>
  <c r="R287" i="4"/>
  <c r="R288" i="4"/>
  <c r="R289" i="4"/>
  <c r="R290" i="4"/>
  <c r="R291" i="4"/>
  <c r="R292" i="4"/>
  <c r="R293" i="4"/>
  <c r="R294" i="4"/>
  <c r="R295" i="4"/>
  <c r="R296" i="4"/>
  <c r="R297" i="4"/>
  <c r="R298" i="4"/>
  <c r="R299" i="4"/>
  <c r="R300" i="4"/>
  <c r="R301" i="4"/>
  <c r="R302" i="4"/>
  <c r="R303" i="4"/>
  <c r="R304" i="4"/>
  <c r="R305" i="4"/>
  <c r="R306" i="4"/>
  <c r="R307" i="4"/>
  <c r="R308" i="4"/>
  <c r="R309" i="4"/>
  <c r="R310" i="4"/>
  <c r="R311" i="4"/>
  <c r="R312" i="4"/>
  <c r="R313" i="4"/>
  <c r="R314" i="4"/>
  <c r="R315" i="4"/>
  <c r="R316" i="4"/>
  <c r="R317" i="4"/>
  <c r="R318" i="4"/>
  <c r="R319" i="4"/>
  <c r="R320" i="4"/>
  <c r="R321" i="4"/>
  <c r="R322" i="4"/>
  <c r="R323" i="4"/>
  <c r="R234" i="4"/>
  <c r="R107" i="4"/>
  <c r="R198" i="4"/>
  <c r="R3" i="4"/>
  <c r="E90" i="2" l="1"/>
  <c r="C55" i="2"/>
  <c r="C47" i="2"/>
  <c r="C38" i="2"/>
  <c r="C37" i="2"/>
  <c r="D9" i="2"/>
  <c r="D19" i="2"/>
  <c r="D18" i="2"/>
  <c r="D17" i="2"/>
  <c r="D16" i="2"/>
  <c r="D15" i="2"/>
  <c r="D14" i="2"/>
  <c r="D13" i="2"/>
  <c r="D12" i="2"/>
  <c r="D7" i="2"/>
  <c r="N2" i="4"/>
  <c r="G2" i="4"/>
  <c r="D33" i="2"/>
  <c r="D28" i="2" l="1"/>
  <c r="D24" i="2"/>
  <c r="D32" i="2"/>
  <c r="D26" i="2" l="1"/>
  <c r="D30" i="2" s="1"/>
  <c r="E55" i="2" s="1"/>
  <c r="D25" i="2"/>
  <c r="D29" i="2" s="1"/>
  <c r="E47" i="2" s="1"/>
  <c r="E107" i="2"/>
  <c r="C93" i="2"/>
  <c r="E93" i="2" s="1"/>
  <c r="C112" i="2"/>
  <c r="E112" i="2" s="1"/>
  <c r="C41" i="2"/>
  <c r="E41" i="2" s="1"/>
  <c r="E88" i="2"/>
  <c r="E89" i="2" s="1"/>
  <c r="E92" i="2" s="1"/>
  <c r="E36" i="2"/>
  <c r="E38" i="2"/>
  <c r="E53" i="2" l="1"/>
  <c r="E54" i="2" s="1"/>
  <c r="E57" i="2" s="1"/>
  <c r="E45" i="2"/>
  <c r="E48" i="2" s="1"/>
  <c r="E108" i="2"/>
  <c r="E111" i="2" s="1"/>
  <c r="E110" i="2"/>
  <c r="E91" i="2"/>
  <c r="E94" i="2" s="1"/>
  <c r="E39" i="2"/>
  <c r="E56" i="2"/>
  <c r="E58" i="2" s="1"/>
  <c r="E37" i="2"/>
  <c r="E40" i="2" s="1"/>
  <c r="E46" i="2" l="1"/>
  <c r="E49" i="2" s="1"/>
  <c r="E50" i="2" s="1"/>
  <c r="E113" i="2"/>
  <c r="E42" i="2"/>
  <c r="G11" i="5"/>
  <c r="G12" i="5" s="1"/>
  <c r="G22" i="5" s="1"/>
  <c r="G23" i="5" s="1"/>
  <c r="E63" i="2" l="1"/>
  <c r="H23" i="5"/>
  <c r="G30" i="5"/>
  <c r="K8" i="5"/>
  <c r="K11" i="5"/>
  <c r="K12" i="5" s="1"/>
  <c r="K22" i="5" s="1"/>
  <c r="K23" i="5" s="1"/>
  <c r="M23" i="5" l="1"/>
  <c r="K30" i="5"/>
</calcChain>
</file>

<file path=xl/sharedStrings.xml><?xml version="1.0" encoding="utf-8"?>
<sst xmlns="http://schemas.openxmlformats.org/spreadsheetml/2006/main" count="867" uniqueCount="825">
  <si>
    <t>Aberdeen School District</t>
  </si>
  <si>
    <t>CCDDD</t>
  </si>
  <si>
    <t>Social Workers</t>
  </si>
  <si>
    <t>Psychologists</t>
  </si>
  <si>
    <t>14005</t>
  </si>
  <si>
    <t>21226</t>
  </si>
  <si>
    <t>22017</t>
  </si>
  <si>
    <t>29103</t>
  </si>
  <si>
    <t>31016</t>
  </si>
  <si>
    <t>02420</t>
  </si>
  <si>
    <t>17408</t>
  </si>
  <si>
    <t>18303</t>
  </si>
  <si>
    <t>06119</t>
  </si>
  <si>
    <t>17405</t>
  </si>
  <si>
    <t>37501</t>
  </si>
  <si>
    <t>01122</t>
  </si>
  <si>
    <t>27403</t>
  </si>
  <si>
    <t>20203</t>
  </si>
  <si>
    <t>37503</t>
  </si>
  <si>
    <t>21234</t>
  </si>
  <si>
    <t>18100</t>
  </si>
  <si>
    <t>24111</t>
  </si>
  <si>
    <t>09075</t>
  </si>
  <si>
    <t>16046</t>
  </si>
  <si>
    <t>29100</t>
  </si>
  <si>
    <t>06117</t>
  </si>
  <si>
    <t>05401</t>
  </si>
  <si>
    <t>27019</t>
  </si>
  <si>
    <t>04228</t>
  </si>
  <si>
    <t>04222</t>
  </si>
  <si>
    <t>08401</t>
  </si>
  <si>
    <t>18901</t>
  </si>
  <si>
    <t>Catalyst Public Schools</t>
  </si>
  <si>
    <t>20215</t>
  </si>
  <si>
    <t>18401</t>
  </si>
  <si>
    <t>32356</t>
  </si>
  <si>
    <t>21401</t>
  </si>
  <si>
    <t>21302</t>
  </si>
  <si>
    <t>32360</t>
  </si>
  <si>
    <t>33036</t>
  </si>
  <si>
    <t>27901</t>
  </si>
  <si>
    <t>16049</t>
  </si>
  <si>
    <t>02250</t>
  </si>
  <si>
    <t>19404</t>
  </si>
  <si>
    <t>27400</t>
  </si>
  <si>
    <t>38300</t>
  </si>
  <si>
    <t>36250</t>
  </si>
  <si>
    <t>38306</t>
  </si>
  <si>
    <t>33206</t>
  </si>
  <si>
    <t>36400</t>
  </si>
  <si>
    <t>33115</t>
  </si>
  <si>
    <t>29011</t>
  </si>
  <si>
    <t>29317</t>
  </si>
  <si>
    <t>14099</t>
  </si>
  <si>
    <t>13151</t>
  </si>
  <si>
    <t>15204</t>
  </si>
  <si>
    <t>05313</t>
  </si>
  <si>
    <t>22073</t>
  </si>
  <si>
    <t>10050</t>
  </si>
  <si>
    <t>26059</t>
  </si>
  <si>
    <t>19007</t>
  </si>
  <si>
    <t>31330</t>
  </si>
  <si>
    <t>22207</t>
  </si>
  <si>
    <t>07002</t>
  </si>
  <si>
    <t>32414</t>
  </si>
  <si>
    <t>27343</t>
  </si>
  <si>
    <t>36101</t>
  </si>
  <si>
    <t>32361</t>
  </si>
  <si>
    <t>39090</t>
  </si>
  <si>
    <t>09206</t>
  </si>
  <si>
    <t>19028</t>
  </si>
  <si>
    <t>27404</t>
  </si>
  <si>
    <t>31015</t>
  </si>
  <si>
    <t>19401</t>
  </si>
  <si>
    <t>14068</t>
  </si>
  <si>
    <t>38308</t>
  </si>
  <si>
    <t>04127</t>
  </si>
  <si>
    <t>17216</t>
  </si>
  <si>
    <t>13165</t>
  </si>
  <si>
    <t>21036</t>
  </si>
  <si>
    <t>31002</t>
  </si>
  <si>
    <t>06114</t>
  </si>
  <si>
    <t>33205</t>
  </si>
  <si>
    <t>17210</t>
  </si>
  <si>
    <t>37502</t>
  </si>
  <si>
    <t>27417</t>
  </si>
  <si>
    <t>03053</t>
  </si>
  <si>
    <t>27402</t>
  </si>
  <si>
    <t>32358</t>
  </si>
  <si>
    <t>38302</t>
  </si>
  <si>
    <t>20401</t>
  </si>
  <si>
    <t>20404</t>
  </si>
  <si>
    <t>13301</t>
  </si>
  <si>
    <t>39200</t>
  </si>
  <si>
    <t>39204</t>
  </si>
  <si>
    <t>31332</t>
  </si>
  <si>
    <t>23054</t>
  </si>
  <si>
    <t>32312</t>
  </si>
  <si>
    <t>06103</t>
  </si>
  <si>
    <t>34324</t>
  </si>
  <si>
    <t>22204</t>
  </si>
  <si>
    <t>39203</t>
  </si>
  <si>
    <t>17401</t>
  </si>
  <si>
    <t>06098</t>
  </si>
  <si>
    <t>23404</t>
  </si>
  <si>
    <t>14028</t>
  </si>
  <si>
    <t>17911</t>
  </si>
  <si>
    <t>17916</t>
  </si>
  <si>
    <t>27902</t>
  </si>
  <si>
    <t>10070</t>
  </si>
  <si>
    <t>31063</t>
  </si>
  <si>
    <t>17411</t>
  </si>
  <si>
    <t>11056</t>
  </si>
  <si>
    <t>08402</t>
  </si>
  <si>
    <t>10003</t>
  </si>
  <si>
    <t>08458</t>
  </si>
  <si>
    <t>03017</t>
  </si>
  <si>
    <t>17415</t>
  </si>
  <si>
    <t>33212</t>
  </si>
  <si>
    <t>03052</t>
  </si>
  <si>
    <t>19403</t>
  </si>
  <si>
    <t>20402</t>
  </si>
  <si>
    <t>06101</t>
  </si>
  <si>
    <t>29311</t>
  </si>
  <si>
    <t>38126</t>
  </si>
  <si>
    <t>04129</t>
  </si>
  <si>
    <t>14097</t>
  </si>
  <si>
    <t>31004</t>
  </si>
  <si>
    <t>17414</t>
  </si>
  <si>
    <t>31306</t>
  </si>
  <si>
    <t>38264</t>
  </si>
  <si>
    <t>32362</t>
  </si>
  <si>
    <t>01158</t>
  </si>
  <si>
    <t>08122</t>
  </si>
  <si>
    <t>33183</t>
  </si>
  <si>
    <t>28144</t>
  </si>
  <si>
    <t>32903</t>
  </si>
  <si>
    <t>37903</t>
  </si>
  <si>
    <t>20406</t>
  </si>
  <si>
    <t>37504</t>
  </si>
  <si>
    <t>39120</t>
  </si>
  <si>
    <t>09207</t>
  </si>
  <si>
    <t>04019</t>
  </si>
  <si>
    <t>23311</t>
  </si>
  <si>
    <t>33207</t>
  </si>
  <si>
    <t>31025</t>
  </si>
  <si>
    <t>14065</t>
  </si>
  <si>
    <t>32354</t>
  </si>
  <si>
    <t>32326</t>
  </si>
  <si>
    <t>17400</t>
  </si>
  <si>
    <t>37505</t>
  </si>
  <si>
    <t>24350</t>
  </si>
  <si>
    <t>30031</t>
  </si>
  <si>
    <t>31103</t>
  </si>
  <si>
    <t>14066</t>
  </si>
  <si>
    <t>21214</t>
  </si>
  <si>
    <t>13161</t>
  </si>
  <si>
    <t>21206</t>
  </si>
  <si>
    <t>39209</t>
  </si>
  <si>
    <t>37507</t>
  </si>
  <si>
    <t>30029</t>
  </si>
  <si>
    <t>29320</t>
  </si>
  <si>
    <t>17903</t>
  </si>
  <si>
    <t>31006</t>
  </si>
  <si>
    <t>39003</t>
  </si>
  <si>
    <t>21014</t>
  </si>
  <si>
    <t>25155</t>
  </si>
  <si>
    <t>24014</t>
  </si>
  <si>
    <t>26056</t>
  </si>
  <si>
    <t>32325</t>
  </si>
  <si>
    <t>37506</t>
  </si>
  <si>
    <t>14064</t>
  </si>
  <si>
    <t>11051</t>
  </si>
  <si>
    <t>18400</t>
  </si>
  <si>
    <t>23403</t>
  </si>
  <si>
    <t>25200</t>
  </si>
  <si>
    <t>34003</t>
  </si>
  <si>
    <t>33211</t>
  </si>
  <si>
    <t>17417</t>
  </si>
  <si>
    <t>15201</t>
  </si>
  <si>
    <t>38324</t>
  </si>
  <si>
    <t>14400</t>
  </si>
  <si>
    <t>25101</t>
  </si>
  <si>
    <t>14172</t>
  </si>
  <si>
    <t>22105</t>
  </si>
  <si>
    <t>24105</t>
  </si>
  <si>
    <t>34111</t>
  </si>
  <si>
    <t>24019</t>
  </si>
  <si>
    <t>21300</t>
  </si>
  <si>
    <t>33030</t>
  </si>
  <si>
    <t>28137</t>
  </si>
  <si>
    <t>32123</t>
  </si>
  <si>
    <t>10065</t>
  </si>
  <si>
    <t>09013</t>
  </si>
  <si>
    <t>24410</t>
  </si>
  <si>
    <t>27344</t>
  </si>
  <si>
    <t>01147</t>
  </si>
  <si>
    <t>09102</t>
  </si>
  <si>
    <t>38301</t>
  </si>
  <si>
    <t>11001</t>
  </si>
  <si>
    <t>24122</t>
  </si>
  <si>
    <t>03050</t>
  </si>
  <si>
    <t>21301</t>
  </si>
  <si>
    <t>27401</t>
  </si>
  <si>
    <t>04901</t>
  </si>
  <si>
    <t>23402</t>
  </si>
  <si>
    <t>12110</t>
  </si>
  <si>
    <t>05121</t>
  </si>
  <si>
    <t>16050</t>
  </si>
  <si>
    <t>36402</t>
  </si>
  <si>
    <t>32907</t>
  </si>
  <si>
    <t>03116</t>
  </si>
  <si>
    <t>38267</t>
  </si>
  <si>
    <t>38901</t>
  </si>
  <si>
    <t>Pullman Community Montessori</t>
  </si>
  <si>
    <t>27003</t>
  </si>
  <si>
    <t>16020</t>
  </si>
  <si>
    <t>16048</t>
  </si>
  <si>
    <t>05903</t>
  </si>
  <si>
    <t>05402</t>
  </si>
  <si>
    <t>13144</t>
  </si>
  <si>
    <t>17908</t>
  </si>
  <si>
    <t>34307</t>
  </si>
  <si>
    <t>17910</t>
  </si>
  <si>
    <t>25116</t>
  </si>
  <si>
    <t>22009</t>
  </si>
  <si>
    <t>17403</t>
  </si>
  <si>
    <t>10309</t>
  </si>
  <si>
    <t>03400</t>
  </si>
  <si>
    <t>06122</t>
  </si>
  <si>
    <t>01160</t>
  </si>
  <si>
    <t>32416</t>
  </si>
  <si>
    <t>17407</t>
  </si>
  <si>
    <t>34401</t>
  </si>
  <si>
    <t>20403</t>
  </si>
  <si>
    <t>38320</t>
  </si>
  <si>
    <t>13160</t>
  </si>
  <si>
    <t>28149</t>
  </si>
  <si>
    <t>14104</t>
  </si>
  <si>
    <t>17001</t>
  </si>
  <si>
    <t>29101</t>
  </si>
  <si>
    <t>39119</t>
  </si>
  <si>
    <t>26070</t>
  </si>
  <si>
    <t>05323</t>
  </si>
  <si>
    <t>28010</t>
  </si>
  <si>
    <t>23309</t>
  </si>
  <si>
    <t>17412</t>
  </si>
  <si>
    <t>30002</t>
  </si>
  <si>
    <t>17404</t>
  </si>
  <si>
    <t>31201</t>
  </si>
  <si>
    <t>17410</t>
  </si>
  <si>
    <t>13156</t>
  </si>
  <si>
    <t>25118</t>
  </si>
  <si>
    <t>18402</t>
  </si>
  <si>
    <t>15206</t>
  </si>
  <si>
    <t>23042</t>
  </si>
  <si>
    <t>32901</t>
  </si>
  <si>
    <t>32081</t>
  </si>
  <si>
    <t>22008</t>
  </si>
  <si>
    <t>38322</t>
  </si>
  <si>
    <t>31401</t>
  </si>
  <si>
    <t>11054</t>
  </si>
  <si>
    <t>07035</t>
  </si>
  <si>
    <t>04069</t>
  </si>
  <si>
    <t>27001</t>
  </si>
  <si>
    <t>38304</t>
  </si>
  <si>
    <t>30303</t>
  </si>
  <si>
    <t>31311</t>
  </si>
  <si>
    <t>17905</t>
  </si>
  <si>
    <t>27905</t>
  </si>
  <si>
    <t>17902</t>
  </si>
  <si>
    <t>33202</t>
  </si>
  <si>
    <t>27320</t>
  </si>
  <si>
    <t>39201</t>
  </si>
  <si>
    <t>18902</t>
  </si>
  <si>
    <t>27010</t>
  </si>
  <si>
    <t>14077</t>
  </si>
  <si>
    <t>17409</t>
  </si>
  <si>
    <t>38265</t>
  </si>
  <si>
    <t>34402</t>
  </si>
  <si>
    <t>19400</t>
  </si>
  <si>
    <t>21237</t>
  </si>
  <si>
    <t>24404</t>
  </si>
  <si>
    <t>39202</t>
  </si>
  <si>
    <t>36300</t>
  </si>
  <si>
    <t>08130</t>
  </si>
  <si>
    <t>20400</t>
  </si>
  <si>
    <t>17406</t>
  </si>
  <si>
    <t>34033</t>
  </si>
  <si>
    <t>39002</t>
  </si>
  <si>
    <t>27083</t>
  </si>
  <si>
    <t>33070</t>
  </si>
  <si>
    <t>06037</t>
  </si>
  <si>
    <t>17402</t>
  </si>
  <si>
    <t>34901</t>
  </si>
  <si>
    <t>35200</t>
  </si>
  <si>
    <t>13073</t>
  </si>
  <si>
    <t>36401</t>
  </si>
  <si>
    <t>36140</t>
  </si>
  <si>
    <t>39207</t>
  </si>
  <si>
    <t>13146</t>
  </si>
  <si>
    <t>06112</t>
  </si>
  <si>
    <t>01109</t>
  </si>
  <si>
    <t>09209</t>
  </si>
  <si>
    <t>33049</t>
  </si>
  <si>
    <t>04246</t>
  </si>
  <si>
    <t>32363</t>
  </si>
  <si>
    <t>39208</t>
  </si>
  <si>
    <t>37902</t>
  </si>
  <si>
    <t>21303</t>
  </si>
  <si>
    <t>27416</t>
  </si>
  <si>
    <t>20405</t>
  </si>
  <si>
    <t>17917</t>
  </si>
  <si>
    <t>22200</t>
  </si>
  <si>
    <t>25160</t>
  </si>
  <si>
    <t>13167</t>
  </si>
  <si>
    <t>21232</t>
  </si>
  <si>
    <t>14117</t>
  </si>
  <si>
    <t>20094</t>
  </si>
  <si>
    <t>08404</t>
  </si>
  <si>
    <t>39901</t>
  </si>
  <si>
    <t>39007</t>
  </si>
  <si>
    <t>34002</t>
  </si>
  <si>
    <t>39205</t>
  </si>
  <si>
    <t>CIS Base</t>
  </si>
  <si>
    <t>CIS Inc</t>
  </si>
  <si>
    <t>CLS Base</t>
  </si>
  <si>
    <t>CLS Inc</t>
  </si>
  <si>
    <t>CLS Ins Inc</t>
  </si>
  <si>
    <t>CLS Benefits Base</t>
  </si>
  <si>
    <t>CLS Benefits Inc</t>
  </si>
  <si>
    <t>District</t>
  </si>
  <si>
    <t>Reg Base</t>
  </si>
  <si>
    <t>Cert Ins Inc</t>
  </si>
  <si>
    <t>Cert Benefits Base</t>
  </si>
  <si>
    <t>Cert Benefits Inc</t>
  </si>
  <si>
    <t>06901</t>
  </si>
  <si>
    <t>Rooted Schools</t>
  </si>
  <si>
    <t>17919</t>
  </si>
  <si>
    <t>Impact Black River Elementary</t>
  </si>
  <si>
    <t>?????</t>
  </si>
  <si>
    <t>Paschal Sherman Tribal</t>
  </si>
  <si>
    <t>Class Size</t>
  </si>
  <si>
    <t>Estimated AAFTE for 2023-24</t>
  </si>
  <si>
    <t>CAS Base</t>
  </si>
  <si>
    <t>CAS Inc</t>
  </si>
  <si>
    <t>Principals</t>
  </si>
  <si>
    <t>Teachers</t>
  </si>
  <si>
    <t>Guidance Counselors</t>
  </si>
  <si>
    <t>School Nurses</t>
  </si>
  <si>
    <t>Teaching Assistance</t>
  </si>
  <si>
    <t>Office Support</t>
  </si>
  <si>
    <t>Custodians</t>
  </si>
  <si>
    <t>Student and Staff Safety</t>
  </si>
  <si>
    <t>Family Involvement Coordinators</t>
  </si>
  <si>
    <t>Teacher Librarians</t>
  </si>
  <si>
    <t>Regionalization</t>
  </si>
  <si>
    <t>Regionalization Enh</t>
  </si>
  <si>
    <t>Transition Kindergarten Calculator For 2023-24 School Year Budgeting</t>
  </si>
  <si>
    <t>For Dropdown</t>
  </si>
  <si>
    <t>&lt;-------(Select District here)</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</si>
  <si>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</si>
  <si>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</si>
  <si>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</si>
  <si>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</si>
  <si>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</si>
  <si>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</si>
  <si>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</si>
  <si>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</si>
  <si>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</si>
  <si>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</si>
  <si>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</si>
  <si>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</si>
  <si>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</si>
  <si>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</si>
  <si>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</si>
  <si>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</si>
  <si>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</si>
  <si>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</si>
  <si>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</si>
  <si>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</si>
  <si>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</si>
  <si>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</si>
  <si>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</si>
  <si>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</si>
  <si>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</si>
  <si>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</si>
  <si>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</si>
  <si>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</si>
  <si>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</si>
  <si>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</si>
  <si>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</si>
  <si>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</si>
  <si>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</si>
  <si>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Chief Leschi Tribal Compact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</si>
  <si>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</si>
  <si>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</si>
  <si>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</si>
  <si>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</si>
  <si>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</si>
  <si>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</si>
  <si>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</si>
  <si>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</si>
  <si>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</si>
  <si>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</si>
  <si>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</si>
  <si>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</si>
  <si>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</si>
  <si>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</si>
  <si>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</si>
  <si>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</si>
  <si>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</si>
  <si>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</si>
  <si>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</si>
  <si>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</si>
  <si>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</si>
  <si>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</si>
  <si>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</si>
  <si>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</si>
  <si>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</si>
  <si>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</si>
  <si>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</si>
  <si>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</si>
  <si>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</si>
  <si>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</si>
  <si>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</si>
  <si>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</si>
  <si>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</si>
  <si>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</si>
  <si>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</si>
  <si>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</si>
  <si>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</si>
  <si>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</si>
  <si>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</si>
  <si>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</si>
  <si>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</si>
  <si>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</si>
  <si>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</si>
  <si>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</si>
  <si>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</si>
  <si>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</si>
  <si>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</si>
  <si>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</si>
  <si>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</si>
  <si>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</si>
  <si>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</si>
  <si>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</si>
  <si>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</si>
  <si>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</si>
  <si>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</si>
  <si>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</si>
  <si>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</si>
  <si>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</si>
  <si>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</si>
  <si>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</si>
  <si>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</si>
  <si>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</si>
  <si>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</si>
  <si>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</si>
  <si>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</si>
  <si>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Impact | Commencement Bay Elementary</t>
  </si>
  <si>
    <t>Impact | Puget Sound Elementary</t>
  </si>
  <si>
    <t>Impact | Salish Sea Elementary</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</si>
  <si>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</si>
  <si>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</si>
  <si>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</si>
  <si>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</si>
  <si>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</si>
  <si>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</si>
  <si>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</si>
  <si>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</si>
  <si>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</si>
  <si>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</si>
  <si>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</si>
  <si>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</si>
  <si>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</si>
  <si>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</si>
  <si>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</si>
  <si>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</si>
  <si>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</si>
  <si>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</si>
  <si>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</si>
  <si>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</si>
  <si>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</si>
  <si>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</si>
  <si>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</si>
  <si>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</si>
  <si>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</si>
  <si>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</si>
  <si>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</si>
  <si>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Lumen Public School</t>
  </si>
  <si>
    <t>Lummi Tribal Agency</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</si>
  <si>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</si>
  <si>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</si>
  <si>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</si>
  <si>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</si>
  <si>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</si>
  <si>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</si>
  <si>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</si>
  <si>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</si>
  <si>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</si>
  <si>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</si>
  <si>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</si>
  <si>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</si>
  <si>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</si>
  <si>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</si>
  <si>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</si>
  <si>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</si>
  <si>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</si>
  <si>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</si>
  <si>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</si>
  <si>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</si>
  <si>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</si>
  <si>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</si>
  <si>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</si>
  <si>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</si>
  <si>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Muckleshoot Indian Tribe</t>
  </si>
  <si>
    <t>Mukilteo School District</t>
  </si>
  <si>
    <t>Naches Valley School District</t>
  </si>
  <si>
    <t>Napavine School District</t>
  </si>
  <si>
    <t>Naselle-Grays River Valley School District</t>
  </si>
  <si>
    <t>Nespelem School District #14</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</si>
  <si>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</si>
  <si>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</si>
  <si>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</si>
  <si>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</si>
  <si>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</si>
  <si>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</si>
  <si>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</si>
  <si>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</si>
  <si>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</si>
  <si>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</si>
  <si>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</si>
  <si>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</si>
  <si>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</si>
  <si>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</si>
  <si>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</si>
  <si>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</si>
  <si>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</si>
  <si>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</si>
  <si>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</si>
  <si>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</si>
  <si>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</si>
  <si>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</si>
  <si>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</si>
  <si>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</si>
  <si>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</si>
  <si>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</si>
  <si>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</si>
  <si>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</si>
  <si>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</si>
  <si>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</si>
  <si>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</si>
  <si>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</si>
  <si>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Pateros School District</t>
  </si>
  <si>
    <t>Paterson School District</t>
  </si>
  <si>
    <t>Pe Ell School District</t>
  </si>
  <si>
    <t>Peninsula School District</t>
  </si>
  <si>
    <t>Pinnacles Prep</t>
  </si>
  <si>
    <t>Pioneer School District</t>
  </si>
  <si>
    <t>Pomeroy School District</t>
  </si>
  <si>
    <t>Port Angeles School District</t>
  </si>
  <si>
    <t>Port Townsend School District</t>
  </si>
  <si>
    <t>Prescott School District</t>
  </si>
  <si>
    <t>PRIDE Prep Charter School District</t>
  </si>
  <si>
    <t>Prosser School District</t>
  </si>
  <si>
    <t>Pullman School District</t>
  </si>
  <si>
    <t>Puyallup School District</t>
  </si>
  <si>
    <t>Queets-Clearwater School District</t>
  </si>
  <si>
    <t>Quilcene School District</t>
  </si>
  <si>
    <t>Quileute Tribal School District</t>
  </si>
  <si>
    <t>Quillayute Valley School District</t>
  </si>
  <si>
    <t>Quincy School District</t>
  </si>
  <si>
    <t>Rainier Prep Charter School District</t>
  </si>
  <si>
    <t>Rainier School District</t>
  </si>
  <si>
    <t xml:space="preserve">Rainier Valley Leadership Academy </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</si>
  <si>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</si>
  <si>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</si>
  <si>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</si>
  <si>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</si>
  <si>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</si>
  <si>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</si>
  <si>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</si>
  <si>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</si>
  <si>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</si>
  <si>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</si>
  <si>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</si>
  <si>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</si>
  <si>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</si>
  <si>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</si>
  <si>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</si>
  <si>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</si>
  <si>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</si>
  <si>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</si>
  <si>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</si>
  <si>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</si>
  <si>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</si>
  <si>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</si>
  <si>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</si>
  <si>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</si>
  <si>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</si>
  <si>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</si>
  <si>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</si>
  <si>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</si>
  <si>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</si>
  <si>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</si>
  <si>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</si>
  <si>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</si>
  <si>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International Academy</t>
  </si>
  <si>
    <t>Spokane School District</t>
  </si>
  <si>
    <t>Sprague School District</t>
  </si>
  <si>
    <t>St. John School District</t>
  </si>
  <si>
    <t>Stanwood-Camano School District</t>
  </si>
  <si>
    <t>Star School District No. 054</t>
  </si>
  <si>
    <t>Starbuck School District</t>
  </si>
  <si>
    <t>Stehekin School District</t>
  </si>
  <si>
    <t>Steilacoom Hist. School District</t>
  </si>
  <si>
    <t>Steptoe School District</t>
  </si>
  <si>
    <t>Stevenson-Carson School District</t>
  </si>
  <si>
    <t>Sultan School District</t>
  </si>
  <si>
    <t>Summit Public School: Atlas</t>
  </si>
  <si>
    <t>Summit Public School: Olympus</t>
  </si>
  <si>
    <t>Summit Public School: Sierra</t>
  </si>
  <si>
    <t>Summit Valley School District</t>
  </si>
  <si>
    <t>Sumner School District</t>
  </si>
  <si>
    <t>Sunnyside School District</t>
  </si>
  <si>
    <t>Suquamish Tribal Education Department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</si>
  <si>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</si>
  <si>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</si>
  <si>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</si>
  <si>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</si>
  <si>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</si>
  <si>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</si>
  <si>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</si>
  <si>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</si>
  <si>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</si>
  <si>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</si>
  <si>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</si>
  <si>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</si>
  <si>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</si>
  <si>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</si>
  <si>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</si>
  <si>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</si>
  <si>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</si>
  <si>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</si>
  <si>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</si>
  <si>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 HE LUT Indian School Agency</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</si>
  <si>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</si>
  <si>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</si>
  <si>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</si>
  <si>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</si>
  <si>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</si>
  <si>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</si>
  <si>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</si>
  <si>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</si>
  <si>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</si>
  <si>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</si>
  <si>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</si>
  <si>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</si>
  <si>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</si>
  <si>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Whatcom Intergenerational High School</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</si>
  <si>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</si>
  <si>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</si>
  <si>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</si>
  <si>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</si>
  <si>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</si>
  <si>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</si>
  <si>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</si>
  <si>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</si>
  <si>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</si>
  <si>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</si>
  <si>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Yakama Nation Tribal Compact</t>
  </si>
  <si>
    <t>Yakima School District</t>
  </si>
  <si>
    <t>Yelm School District</t>
  </si>
  <si>
    <t>Zillah School District</t>
  </si>
  <si>
    <t>Why Not You Academy</t>
  </si>
  <si>
    <t>Staffing</t>
  </si>
  <si>
    <t>Calculated Units</t>
  </si>
  <si>
    <t>Total CIS Units</t>
  </si>
  <si>
    <t>Total CAS Units</t>
  </si>
  <si>
    <t>Total CLS Units</t>
  </si>
  <si>
    <t>Calculated Funding</t>
  </si>
  <si>
    <t>School Generated - Certificated Instructional Staff</t>
  </si>
  <si>
    <t>School CIS Salary Maintenance</t>
  </si>
  <si>
    <t>School Generated - Certificated Administrative Staff</t>
  </si>
  <si>
    <t>School Generated - Classified Staff</t>
  </si>
  <si>
    <t>School CAS Salary Maintenance</t>
  </si>
  <si>
    <t>CAS Salary Increase</t>
  </si>
  <si>
    <t>School CLS Salary Maintenance</t>
  </si>
  <si>
    <t>CLS Salary Increase</t>
  </si>
  <si>
    <t>CIS Salary Increase</t>
  </si>
  <si>
    <t>Substitutes</t>
  </si>
  <si>
    <t>Certificated Insurance Benefits Total</t>
  </si>
  <si>
    <t>Classified Insurance Benefits Total</t>
  </si>
  <si>
    <t>Certificated Payroll Tax and Benefits</t>
  </si>
  <si>
    <t>Certificated Payroll Tax and Benefits Increase</t>
  </si>
  <si>
    <t>Classified Payroll Tax Benefits</t>
  </si>
  <si>
    <t>Classified Payroll Tax Benefits Increase</t>
  </si>
  <si>
    <t>Professional Learning Days</t>
  </si>
  <si>
    <t>Materials, Supplies, and Operating Costs (MSOC)</t>
  </si>
  <si>
    <t>Total Anticipated Transition Kindergarten for 2023-24</t>
  </si>
  <si>
    <t>CIS Total</t>
  </si>
  <si>
    <t>CAS Total</t>
  </si>
  <si>
    <t>CLS Total</t>
  </si>
  <si>
    <t>&lt;-------(Enter Anticipated AAFTE here)</t>
  </si>
  <si>
    <t>Enter this data into the Estimated Revenues Entry Screen.</t>
  </si>
  <si>
    <t>48X
LAP Pov% Max</t>
  </si>
  <si>
    <t>3121% for 23-24</t>
  </si>
  <si>
    <t>&lt;-------(Enter SpEd Rate here)</t>
  </si>
  <si>
    <t>SpEd Rate</t>
  </si>
  <si>
    <t>Poverty %</t>
  </si>
  <si>
    <t>Inst Wks/Yr</t>
  </si>
  <si>
    <t>Inst Hr/Yr</t>
  </si>
  <si>
    <t>Eligible Enroll</t>
  </si>
  <si>
    <t>&lt;-------(Enter SpEd Enroll here)</t>
  </si>
  <si>
    <t>Total Anticipated SpEd Transition Kindergarten for 2023-24</t>
  </si>
  <si>
    <t>Total Anticipated TBIP for Transition Kindergarten for 2023-24</t>
  </si>
  <si>
    <t>Total Anticipated LAP for Transition Kindergarten for 2023-24</t>
  </si>
  <si>
    <t>To enter data into the F203 Budgeting System follow these steps:</t>
  </si>
  <si>
    <t>Transition to Kindergarten (TK) Calculator For 2023-24 School Year Budgeting</t>
  </si>
  <si>
    <t>Additional calculations are added to isolate funding generated for SpEd, LAP &amp; TBIP:</t>
  </si>
  <si>
    <t>TBIP Enroll</t>
  </si>
  <si>
    <t>&lt;-------(Enter TBIP Enroll here)</t>
  </si>
  <si>
    <t>Select your district name from the dropdown menu in cell C2. This will populate the district's regionalization factors for 2023-24 school year. Salary and benefits generated in this reported use 2023-24 school year values.</t>
  </si>
  <si>
    <t>1.</t>
  </si>
  <si>
    <t>2.</t>
  </si>
  <si>
    <t>Enrollment from cell C3 is entered into item code TKZ271.</t>
  </si>
  <si>
    <t>3.</t>
  </si>
  <si>
    <t xml:space="preserve">This tool is provided so that districts can estimated their TK funding for 2023-24 by inputting their estimated TK AAFTE. After determining the estimated TK funding, districts can enter these amounts in the F203 Budgeting application. </t>
  </si>
  <si>
    <t>To calculate your anticipated TK funding follow these steps:</t>
  </si>
  <si>
    <t>If you have any questions on this tool contact Melissa Jarmon at 360-725-6315 or</t>
  </si>
  <si>
    <t>melissa.jarmon@k12.wa.us</t>
  </si>
  <si>
    <t>LAP Base Prior Year Enroll</t>
  </si>
  <si>
    <t>LAP HiPov Prior Year Enroll</t>
  </si>
  <si>
    <t>&lt;-------(Enter LAP Base PY Enroll here)</t>
  </si>
  <si>
    <t>&lt;-------(Enter LAP HiPov PY Enroll here)</t>
  </si>
  <si>
    <t>(TT) K-3 Class Size</t>
  </si>
  <si>
    <t>Enter the estimated TK AAFTE into the yellow cell C3. This will calculate the estimated funding for the F203.</t>
  </si>
  <si>
    <t>Isolating Funding for TK in Additional Programs</t>
  </si>
  <si>
    <t>Isolated SpEd Calculations</t>
  </si>
  <si>
    <t>Isolated LAP Calculations</t>
  </si>
  <si>
    <t>Isolated TBIP Calculations</t>
  </si>
  <si>
    <t>Reg Exp</t>
  </si>
  <si>
    <t>SpEd 14/18 Enroll</t>
  </si>
  <si>
    <t>School Level Staff</t>
  </si>
  <si>
    <t>District Level Staff</t>
  </si>
  <si>
    <t>Technology</t>
  </si>
  <si>
    <t>Facilities, Maintenance, Grounds</t>
  </si>
  <si>
    <t>Warehouse, Laborers, Mechanics</t>
  </si>
  <si>
    <t>a.</t>
  </si>
  <si>
    <t>b.</t>
  </si>
  <si>
    <t>c.</t>
  </si>
  <si>
    <t>d.</t>
  </si>
  <si>
    <t>e.</t>
  </si>
  <si>
    <t>f.</t>
  </si>
  <si>
    <t>g.</t>
  </si>
  <si>
    <t>h.</t>
  </si>
  <si>
    <t>i.</t>
  </si>
  <si>
    <t>j.</t>
  </si>
  <si>
    <t>k.</t>
  </si>
  <si>
    <t>l.</t>
  </si>
  <si>
    <t>Central Administration Total</t>
  </si>
  <si>
    <t>1) Administrators - Central Admin</t>
  </si>
  <si>
    <t>2) Classified - Central Admin</t>
  </si>
  <si>
    <t>Special Ed 14/18 Multiplier</t>
  </si>
  <si>
    <t>Base LAP Hr/Student</t>
  </si>
  <si>
    <t>HiPov LAP Hr/Student</t>
  </si>
  <si>
    <t>Age Birth - 2</t>
  </si>
  <si>
    <t>Age 3-PK</t>
  </si>
  <si>
    <t>Age K-21 Res Enroll LRE1</t>
  </si>
  <si>
    <t>Age K-21 Res Enroll Other</t>
  </si>
  <si>
    <t>TK LRE1</t>
  </si>
  <si>
    <t>TK Other</t>
  </si>
  <si>
    <t>A</t>
  </si>
  <si>
    <t>B</t>
  </si>
  <si>
    <t>C</t>
  </si>
  <si>
    <t>D</t>
  </si>
  <si>
    <t>E</t>
  </si>
  <si>
    <t>F</t>
  </si>
  <si>
    <t>Age K-21 SpEd Enroll %</t>
  </si>
  <si>
    <t>G</t>
  </si>
  <si>
    <t>Excess Age K-21</t>
  </si>
  <si>
    <t>H</t>
  </si>
  <si>
    <t>SpEd BEA Rate</t>
  </si>
  <si>
    <t>I</t>
  </si>
  <si>
    <t>Age 3 -PK</t>
  </si>
  <si>
    <t>J</t>
  </si>
  <si>
    <t>2004-05 Fed Funds Int</t>
  </si>
  <si>
    <t>TK LRE Other</t>
  </si>
  <si>
    <t>Age K-21 LRE1</t>
  </si>
  <si>
    <t>Age K-21 Other</t>
  </si>
  <si>
    <t>Over 15%</t>
  </si>
  <si>
    <t>Drivers 23-24</t>
  </si>
  <si>
    <t>Drivers 22-23</t>
  </si>
  <si>
    <t>2023-24 Calcs</t>
  </si>
  <si>
    <t>K</t>
  </si>
  <si>
    <t>Age K-21 Serving Enroll</t>
  </si>
  <si>
    <t>L</t>
  </si>
  <si>
    <t>General Apport SpEd</t>
  </si>
  <si>
    <t>M</t>
  </si>
  <si>
    <t>State Recovery Rate</t>
  </si>
  <si>
    <t>General Apport for SpEd 3121</t>
  </si>
  <si>
    <t>N</t>
  </si>
  <si>
    <t>Total Program 21</t>
  </si>
  <si>
    <t>2022-23 Calcs</t>
  </si>
  <si>
    <t>F203</t>
  </si>
  <si>
    <t>Total Enroll (F203)</t>
  </si>
  <si>
    <t>B3 BEA Adj (F203)</t>
  </si>
  <si>
    <t>BEA Resident FTE Enroll</t>
  </si>
  <si>
    <t>Fed Funds Int Rate (F203)</t>
  </si>
  <si>
    <t>F203 Current</t>
  </si>
  <si>
    <t>F203 using B3</t>
  </si>
  <si>
    <t>If TK students qualify for these additional funding sources, their isolated funding is calculated.</t>
  </si>
  <si>
    <t>Drivers</t>
  </si>
  <si>
    <t>i. Guidance Counselors Enh</t>
  </si>
  <si>
    <t>Qualifying HiPov School AAFTE for 2023-24</t>
  </si>
  <si>
    <t>&lt;-------(Enter Anticipated HiPov School AAFTE here)</t>
  </si>
  <si>
    <t>4.</t>
  </si>
  <si>
    <t>Enter the estimated K-3 Class Size into the yellow cell E8.</t>
  </si>
  <si>
    <t>Calculated funding from cell E63 is entered into item code TKM49F.</t>
  </si>
  <si>
    <r>
      <t xml:space="preserve">For </t>
    </r>
    <r>
      <rPr>
        <b/>
        <sz val="11"/>
        <color theme="1"/>
        <rFont val="Calibri"/>
        <family val="2"/>
        <scheme val="minor"/>
      </rPr>
      <t>SpEd,</t>
    </r>
    <r>
      <rPr>
        <sz val="11"/>
        <color theme="1"/>
        <rFont val="Calibri"/>
        <family val="2"/>
        <scheme val="minor"/>
      </rPr>
      <t xml:space="preserve"> enter the estimated TK SpEd enrollment into cell C67 and SpEd BEA rate into cell C68. The SpEd BEA rate will be generated in the F203 once an estimate has been generated. The anticipated SpEd funding will calculate in cell E71.</t>
    </r>
  </si>
  <si>
    <r>
      <t xml:space="preserve">For </t>
    </r>
    <r>
      <rPr>
        <b/>
        <sz val="11"/>
        <color theme="1"/>
        <rFont val="Calibri"/>
        <family val="2"/>
        <scheme val="minor"/>
      </rPr>
      <t>LAP,</t>
    </r>
    <r>
      <rPr>
        <sz val="11"/>
        <color theme="1"/>
        <rFont val="Calibri"/>
        <family val="2"/>
        <scheme val="minor"/>
      </rPr>
      <t xml:space="preserve"> enter the TK enrollment from prior school year into cell C74, and the estimated LAP HiPov Enrollment from prior school year into cell C75. The anticipated LAP funding will calculate in cell E94.</t>
    </r>
  </si>
  <si>
    <r>
      <t xml:space="preserve">For </t>
    </r>
    <r>
      <rPr>
        <b/>
        <sz val="11"/>
        <color theme="1"/>
        <rFont val="Calibri"/>
        <family val="2"/>
        <scheme val="minor"/>
      </rPr>
      <t>TBIP</t>
    </r>
    <r>
      <rPr>
        <sz val="11"/>
        <color theme="1"/>
        <rFont val="Calibri"/>
        <family val="2"/>
        <scheme val="minor"/>
      </rPr>
      <t>, enter the estimated TK TBIP enrollment into cell C97. The anticipated TBIP funding will calculate in cell E113.</t>
    </r>
  </si>
  <si>
    <t>Enter the qualifying High Poverty Eligible School TK AAFTE into the green cell C4. The AAFTE will be less than or equal to cell C3 and if entered incorrectly it will turn red.</t>
  </si>
  <si>
    <t>Enrollment from cell C4 is entered into item code TKM49S. (Temporary use so the system isn't taken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</si>
</sst>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 #,##0.000_);_(* \(#,##0.000\);_(* &quot;-&quot;??_);_(@_)"/>
    <numFmt numFmtId="165" formatCode="0.000"/>
    <numFmt numFmtId="166" formatCode="_(* #,##0_);_(* \(#,##0\);_(* &quot;-&quot;??_);_(@_)"/>
    <numFmt numFmtId="167" formatCode="_(* #,##0.0000_);_(* \(#,##0.000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b/>
      <i/>
      <sz val="11"/>
      <color theme="1"/>
      <name val="Calibri"/>
      <family val="2"/>
      <scheme val="minor"/>
    </font>
    <font>
      <sz val="11"/>
      <color theme="0" tint="-0.14999847407452621"/>
      <name val="Calibri"/>
      <family val="2"/>
      <scheme val="minor"/>
    </font>
    <font>
      <sz val="9"/>
      <color theme="4" tint="0.59999389629810485"/>
      <name val="Calibri"/>
      <family val="2"/>
      <scheme val="minor"/>
    </font>
    <font>
      <sz val="9"/>
      <color theme="4" tint="0.39997558519241921"/>
      <name val="Calibri"/>
      <family val="2"/>
      <scheme val="minor"/>
    </font>
    <font>
      <sz val="11"/>
      <color theme="4" tint="0.39997558519241921"/>
      <name val="Calibri"/>
      <family val="2"/>
      <scheme val="minor"/>
    </font>
    <font>
      <b/>
      <sz val="26"/>
      <name val="Calibri"/>
      <family val="2"/>
      <scheme val="minor"/>
    </font>
    <font>
      <b/>
      <sz val="26"/>
      <color rgb="FFFF0000"/>
      <name val="Calibri"/>
      <family val="2"/>
      <scheme val="minor"/>
    </font>
    <font>
      <sz val="10"/>
      <color indexed="8"/>
      <name val="MS Sans Serif"/>
    </font>
    <font>
      <b/>
      <sz val="10"/>
      <color rgb="FFFF0000"/>
      <name val="Calibri"/>
      <family val="2"/>
    </font>
    <font>
      <b/>
      <sz val="14"/>
      <name val="Calibri"/>
      <family val="2"/>
      <scheme val="minor"/>
    </font>
    <font>
      <b/>
      <sz val="18"/>
      <name val="Calibri"/>
      <family val="2"/>
      <scheme val="minor"/>
    </font>
    <font>
      <b/>
      <sz val="14"/>
      <color theme="1"/>
      <name val="Calibri"/>
      <family val="2"/>
      <scheme val="minor"/>
    </font>
    <font>
      <sz val="8"/>
      <name val="Calibri"/>
      <family val="2"/>
      <scheme val="minor"/>
    </font>
    <font>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12" fillId="0" borderId="0"/>
    <xf numFmtId="9" fontId="1" fillId="0" borderId="0" applyFont="0" applyFill="0" applyBorder="0" applyAlignment="0" applyProtection="0"/>
  </cellStyleXfs>
  <cellXfs count="68">
    <xf numFmtId="0" fontId="0" fillId="0" borderId="0" xfId="0"/>
    <xf numFmtId="0" fontId="4" fillId="0" borderId="0" xfId="0" applyFont="1"/>
    <xf numFmtId="0" fontId="5" fillId="0" borderId="0" xfId="0" applyFont="1"/>
    <xf numFmtId="0" fontId="3" fillId="0" borderId="0" xfId="3"/>
    <xf numFmtId="0" fontId="0" fillId="0" borderId="0" xfId="0" quotePrefix="1"/>
    <xf numFmtId="0" fontId="0" fillId="0" borderId="0" xfId="0" applyAlignment="1">
      <alignment wrapText="1"/>
    </xf>
    <xf numFmtId="0" fontId="0" fillId="0" borderId="0" xfId="0" applyAlignment="1">
      <alignment horizontal="right"/>
    </xf>
    <xf numFmtId="165" fontId="0" fillId="0" borderId="0" xfId="0" applyNumberFormat="1"/>
    <xf numFmtId="164" fontId="0" fillId="0" borderId="0" xfId="0" applyNumberFormat="1"/>
    <xf numFmtId="0" fontId="6" fillId="0" borderId="0" xfId="0" applyFont="1"/>
    <xf numFmtId="43" fontId="0" fillId="2" borderId="1" xfId="0" applyNumberFormat="1" applyFill="1" applyBorder="1"/>
    <xf numFmtId="43" fontId="0" fillId="0" borderId="0" xfId="1" applyFont="1"/>
    <xf numFmtId="166" fontId="0" fillId="0" borderId="0" xfId="1" applyNumberFormat="1" applyFont="1"/>
    <xf numFmtId="43" fontId="0" fillId="0" borderId="0" xfId="0" applyNumberFormat="1"/>
    <xf numFmtId="0" fontId="7" fillId="0" borderId="0" xfId="0" applyFont="1"/>
    <xf numFmtId="0" fontId="8" fillId="0" borderId="0" xfId="0" applyFont="1"/>
    <xf numFmtId="0" fontId="8" fillId="0" borderId="0" xfId="0" applyFont="1" applyAlignment="1">
      <alignment wrapText="1"/>
    </xf>
    <xf numFmtId="2" fontId="9" fillId="0" borderId="0" xfId="0" applyNumberFormat="1" applyFont="1" applyAlignment="1">
      <alignment wrapText="1"/>
    </xf>
    <xf numFmtId="166" fontId="9" fillId="0" borderId="0" xfId="1" applyNumberFormat="1" applyFont="1"/>
    <xf numFmtId="43" fontId="9" fillId="0" borderId="0" xfId="1" applyFont="1"/>
    <xf numFmtId="167" fontId="9" fillId="0" borderId="0" xfId="1" applyNumberFormat="1" applyFont="1"/>
    <xf numFmtId="165" fontId="9" fillId="0" borderId="0" xfId="1" applyNumberFormat="1" applyFont="1"/>
    <xf numFmtId="166" fontId="9" fillId="0" borderId="0" xfId="1" applyNumberFormat="1" applyFont="1" applyAlignment="1">
      <alignment vertical="top"/>
    </xf>
    <xf numFmtId="43" fontId="9" fillId="0" borderId="0" xfId="1" applyFont="1" applyAlignment="1">
      <alignment vertical="top"/>
    </xf>
    <xf numFmtId="167" fontId="9" fillId="0" borderId="0" xfId="1" applyNumberFormat="1" applyFont="1" applyAlignment="1">
      <alignment vertical="top"/>
    </xf>
    <xf numFmtId="10" fontId="0" fillId="0" borderId="0" xfId="0" applyNumberFormat="1"/>
    <xf numFmtId="0" fontId="13" fillId="3" borderId="0" xfId="4" applyFont="1" applyFill="1"/>
    <xf numFmtId="0" fontId="2" fillId="4" borderId="0" xfId="0" applyFont="1" applyFill="1" applyAlignment="1">
      <alignment horizontal="center" wrapText="1"/>
    </xf>
    <xf numFmtId="0" fontId="2" fillId="4" borderId="0" xfId="0" applyFont="1" applyFill="1" applyAlignment="1">
      <alignment horizontal="center"/>
    </xf>
    <xf numFmtId="0" fontId="2" fillId="4" borderId="0" xfId="0" applyFont="1" applyFill="1" applyAlignment="1">
      <alignment horizontal="right"/>
    </xf>
    <xf numFmtId="0" fontId="2" fillId="4" borderId="0" xfId="0" applyFont="1" applyFill="1" applyAlignment="1">
      <alignment horizontal="left" wrapText="1"/>
    </xf>
    <xf numFmtId="7" fontId="0" fillId="0" borderId="0" xfId="2" applyNumberFormat="1" applyFont="1"/>
    <xf numFmtId="7" fontId="2" fillId="0" borderId="2" xfId="2" applyNumberFormat="1" applyFont="1" applyBorder="1"/>
    <xf numFmtId="7" fontId="0" fillId="0" borderId="3" xfId="2" applyNumberFormat="1" applyFont="1" applyBorder="1"/>
    <xf numFmtId="0" fontId="14" fillId="3" borderId="0" xfId="0" applyFont="1" applyFill="1" applyAlignment="1" applyProtection="1">
      <alignment horizontal="right"/>
      <protection locked="0"/>
    </xf>
    <xf numFmtId="164" fontId="2" fillId="0" borderId="0" xfId="0" applyNumberFormat="1" applyFont="1"/>
    <xf numFmtId="0" fontId="15" fillId="3" borderId="0" xfId="0" applyFont="1" applyFill="1" applyProtection="1">
      <protection locked="0"/>
    </xf>
    <xf numFmtId="0" fontId="0" fillId="5" borderId="0" xfId="0" applyFill="1" applyAlignment="1">
      <alignment wrapText="1"/>
    </xf>
    <xf numFmtId="10" fontId="0" fillId="0" borderId="0" xfId="5" applyNumberFormat="1" applyFont="1"/>
    <xf numFmtId="1" fontId="9" fillId="0" borderId="0" xfId="0" applyNumberFormat="1" applyFont="1" applyAlignment="1">
      <alignment wrapText="1"/>
    </xf>
    <xf numFmtId="0" fontId="13" fillId="6" borderId="0" xfId="4" applyFont="1" applyFill="1"/>
    <xf numFmtId="0" fontId="0" fillId="6" borderId="0" xfId="0" applyFill="1"/>
    <xf numFmtId="0" fontId="16" fillId="6" borderId="0" xfId="0" applyFont="1" applyFill="1" applyAlignment="1">
      <alignment horizontal="right" wrapText="1"/>
    </xf>
    <xf numFmtId="0" fontId="2" fillId="6" borderId="0" xfId="0" applyFont="1" applyFill="1" applyAlignment="1">
      <alignment horizontal="right"/>
    </xf>
    <xf numFmtId="7" fontId="0" fillId="0" borderId="2" xfId="2" applyNumberFormat="1" applyFont="1" applyBorder="1"/>
    <xf numFmtId="0" fontId="0" fillId="0" borderId="0" xfId="0" quotePrefix="1" applyAlignment="1">
      <alignment horizontal="left" vertical="top"/>
    </xf>
    <xf numFmtId="49" fontId="0" fillId="0" borderId="0" xfId="0" quotePrefix="1" applyNumberFormat="1" applyAlignment="1">
      <alignment horizontal="left" vertical="top"/>
    </xf>
    <xf numFmtId="49" fontId="0" fillId="0" borderId="0" xfId="0" quotePrefix="1" applyNumberFormat="1"/>
    <xf numFmtId="43" fontId="0" fillId="2" borderId="0" xfId="1" quotePrefix="1" applyFont="1" applyFill="1"/>
    <xf numFmtId="0" fontId="2" fillId="0" borderId="0" xfId="0" applyFont="1" applyAlignment="1">
      <alignment horizontal="center" wrapText="1"/>
    </xf>
    <xf numFmtId="0" fontId="0" fillId="0" borderId="0" xfId="0" quotePrefix="1" applyAlignment="1">
      <alignment horizontal="right"/>
    </xf>
    <xf numFmtId="164" fontId="5" fillId="0" borderId="0" xfId="0" applyNumberFormat="1" applyFont="1"/>
    <xf numFmtId="167" fontId="0" fillId="0" borderId="0" xfId="1" applyNumberFormat="1" applyFont="1"/>
    <xf numFmtId="43" fontId="2" fillId="0" borderId="0" xfId="1" applyFont="1"/>
    <xf numFmtId="0" fontId="2" fillId="0" borderId="0" xfId="0" applyFont="1"/>
    <xf numFmtId="43" fontId="18" fillId="0" borderId="0" xfId="1" applyFont="1"/>
    <xf numFmtId="0" fontId="18" fillId="0" borderId="0" xfId="0" applyFont="1"/>
    <xf numFmtId="43" fontId="0" fillId="0" borderId="0" xfId="1" applyFont="1" applyFill="1"/>
    <xf numFmtId="167" fontId="0" fillId="0" borderId="0" xfId="1" applyNumberFormat="1" applyFont="1" applyFill="1"/>
    <xf numFmtId="43" fontId="18" fillId="2" borderId="0" xfId="1" applyFont="1" applyFill="1"/>
    <xf numFmtId="0" fontId="2" fillId="6" borderId="0" xfId="0" applyFont="1" applyFill="1" applyAlignment="1">
      <alignment horizontal="center"/>
    </xf>
    <xf numFmtId="43" fontId="0" fillId="7" borderId="1" xfId="0" applyNumberFormat="1" applyFill="1" applyBorder="1"/>
    <xf numFmtId="164" fontId="0" fillId="8" borderId="0" xfId="0" applyNumberFormat="1" applyFill="1"/>
    <xf numFmtId="0" fontId="0" fillId="0" borderId="0" xfId="0" applyAlignment="1">
      <alignment horizontal="left" wrapText="1"/>
    </xf>
    <xf numFmtId="0" fontId="10" fillId="0" borderId="0" xfId="0" applyFont="1" applyAlignment="1">
      <alignment horizontal="center" wrapText="1"/>
    </xf>
    <xf numFmtId="0" fontId="11" fillId="0" borderId="0" xfId="0" applyFont="1" applyAlignment="1">
      <alignment horizontal="center" wrapText="1"/>
    </xf>
    <xf numFmtId="0" fontId="15" fillId="3" borderId="0" xfId="0" applyFont="1" applyFill="1" applyAlignment="1" applyProtection="1">
      <alignment horizontal="center"/>
      <protection locked="0"/>
    </xf>
    <xf numFmtId="0" fontId="15" fillId="0" borderId="0" xfId="0" applyFont="1" applyAlignment="1">
      <alignment horizontal="center" wrapText="1"/>
    </xf>
  </cellXfs>
  <cellStyles count="6">
    <cellStyle name="Comma" xfId="1" builtinId="3"/>
    <cellStyle name="Currency" xfId="2" builtinId="4"/>
    <cellStyle name="Hyperlink" xfId="3" builtinId="8"/>
    <cellStyle name="Normal" xfId="0" builtinId="0"/>
    <cellStyle name="Normal 3" xfId="4" xr:uid="{96510402-99DD-4CDF-8F51-109E26A47A74}"/>
    <cellStyle name="Percent" xfId="5"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lissa.jarmon@k12.w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52DF-5C52-4D5B-A1AD-7A1B55A92C1F}">
  <sheetPr>
    <pageSetUpPr fitToPage="1"/>
  </sheetPr>
  <dimension ref="B2:K26"/>
  <sheetViews>
    <sheetView tabSelected="1" workbookViewId="0">
      <selection activeCell="B2" sqref="B2"/>
    </sheetView>
  </sheetViews>
  <sheetFormatPr defaultRowHeight="15" x14ac:dyDescent="0.25"/>
  <cols>
    <col min="1" max="2" width="3.42578125" customWidth="1"/>
    <col min="4" max="4" width="31.85546875" customWidth="1"/>
    <col min="5" max="5" width="14" customWidth="1"/>
    <col min="6" max="6" width="12.7109375" customWidth="1"/>
    <col min="7" max="7" width="13.42578125" customWidth="1"/>
    <col min="9" max="9" width="14.7109375" customWidth="1"/>
    <col min="10" max="10" width="16.28515625" customWidth="1"/>
    <col min="11" max="11" width="25" customWidth="1"/>
    <col min="12" max="12" width="12.42578125" customWidth="1"/>
    <col min="13" max="13" width="13.5703125" customWidth="1"/>
    <col min="14" max="14" width="11.5703125" customWidth="1"/>
  </cols>
  <sheetData>
    <row r="2" spans="2:11" ht="23.25" x14ac:dyDescent="0.35">
      <c r="B2" s="1" t="s">
        <v>719</v>
      </c>
    </row>
    <row r="3" spans="2:11" ht="14.45" customHeight="1" x14ac:dyDescent="0.25">
      <c r="B3" s="63" t="s">
        <v>728</v>
      </c>
      <c r="C3" s="63"/>
      <c r="D3" s="63"/>
      <c r="E3" s="63"/>
      <c r="F3" s="63"/>
      <c r="G3" s="63"/>
      <c r="H3" s="63"/>
      <c r="I3" s="63"/>
      <c r="J3" s="63"/>
      <c r="K3" s="63"/>
    </row>
    <row r="4" spans="2:11" x14ac:dyDescent="0.25">
      <c r="B4" s="63"/>
      <c r="C4" s="63"/>
      <c r="D4" s="63"/>
      <c r="E4" s="63"/>
      <c r="F4" s="63"/>
      <c r="G4" s="63"/>
      <c r="H4" s="63"/>
      <c r="I4" s="63"/>
      <c r="J4" s="63"/>
      <c r="K4" s="63"/>
    </row>
    <row r="6" spans="2:11" x14ac:dyDescent="0.25">
      <c r="B6" s="2" t="s">
        <v>729</v>
      </c>
      <c r="D6" s="2"/>
      <c r="E6" s="2"/>
      <c r="F6" s="2"/>
      <c r="G6" s="2"/>
      <c r="H6" s="2"/>
      <c r="I6" s="2"/>
    </row>
    <row r="7" spans="2:11" ht="30" customHeight="1" x14ac:dyDescent="0.25">
      <c r="B7" s="46" t="s">
        <v>724</v>
      </c>
      <c r="C7" s="63" t="s">
        <v>723</v>
      </c>
      <c r="D7" s="63"/>
      <c r="E7" s="63"/>
      <c r="F7" s="63"/>
      <c r="G7" s="63"/>
      <c r="H7" s="63"/>
      <c r="I7" s="63"/>
      <c r="J7" s="63"/>
      <c r="K7" s="63"/>
    </row>
    <row r="8" spans="2:11" x14ac:dyDescent="0.25">
      <c r="B8" s="47" t="s">
        <v>725</v>
      </c>
      <c r="C8" t="s">
        <v>737</v>
      </c>
    </row>
    <row r="9" spans="2:11" x14ac:dyDescent="0.25">
      <c r="B9" s="47" t="s">
        <v>727</v>
      </c>
      <c r="C9" t="s">
        <v>823</v>
      </c>
    </row>
    <row r="10" spans="2:11" x14ac:dyDescent="0.25">
      <c r="B10" s="47" t="s">
        <v>817</v>
      </c>
      <c r="C10" t="s">
        <v>818</v>
      </c>
    </row>
    <row r="12" spans="2:11" x14ac:dyDescent="0.25">
      <c r="B12" s="2" t="s">
        <v>718</v>
      </c>
      <c r="D12" s="2"/>
      <c r="E12" s="2"/>
      <c r="F12" s="2"/>
      <c r="G12" s="2"/>
      <c r="H12" s="2"/>
      <c r="I12" s="2"/>
    </row>
    <row r="13" spans="2:11" x14ac:dyDescent="0.25">
      <c r="B13" t="s">
        <v>705</v>
      </c>
    </row>
    <row r="14" spans="2:11" x14ac:dyDescent="0.25">
      <c r="B14" s="46" t="s">
        <v>724</v>
      </c>
      <c r="C14" t="s">
        <v>726</v>
      </c>
    </row>
    <row r="15" spans="2:11" x14ac:dyDescent="0.25">
      <c r="B15" s="47" t="s">
        <v>725</v>
      </c>
      <c r="C15" t="s">
        <v>824</v>
      </c>
    </row>
    <row r="16" spans="2:11" x14ac:dyDescent="0.25">
      <c r="B16" s="47" t="s">
        <v>727</v>
      </c>
      <c r="C16" t="s">
        <v>819</v>
      </c>
    </row>
    <row r="17" spans="2:11" x14ac:dyDescent="0.25">
      <c r="C17" s="3"/>
    </row>
    <row r="18" spans="2:11" x14ac:dyDescent="0.25">
      <c r="B18" s="2" t="s">
        <v>720</v>
      </c>
      <c r="D18" s="2"/>
      <c r="E18" s="2"/>
      <c r="F18" s="2"/>
      <c r="G18" s="2"/>
      <c r="H18" s="2"/>
      <c r="I18" s="2"/>
    </row>
    <row r="19" spans="2:11" x14ac:dyDescent="0.25">
      <c r="B19" t="s">
        <v>812</v>
      </c>
      <c r="D19" s="2"/>
      <c r="E19" s="2"/>
      <c r="F19" s="2"/>
      <c r="G19" s="2"/>
      <c r="H19" s="2"/>
      <c r="I19" s="2"/>
    </row>
    <row r="20" spans="2:11" ht="28.9" customHeight="1" x14ac:dyDescent="0.25">
      <c r="B20" s="45" t="s">
        <v>724</v>
      </c>
      <c r="C20" s="63" t="s">
        <v>820</v>
      </c>
      <c r="D20" s="63"/>
      <c r="E20" s="63"/>
      <c r="F20" s="63"/>
      <c r="G20" s="63"/>
      <c r="H20" s="63"/>
      <c r="I20" s="63"/>
      <c r="J20" s="63"/>
      <c r="K20" s="63"/>
    </row>
    <row r="21" spans="2:11" ht="27.75" customHeight="1" x14ac:dyDescent="0.25">
      <c r="B21" s="46" t="s">
        <v>725</v>
      </c>
      <c r="C21" s="63" t="s">
        <v>821</v>
      </c>
      <c r="D21" s="63"/>
      <c r="E21" s="63"/>
      <c r="F21" s="63"/>
      <c r="G21" s="63"/>
      <c r="H21" s="63"/>
      <c r="I21" s="63"/>
      <c r="J21" s="63"/>
      <c r="K21" s="63"/>
    </row>
    <row r="22" spans="2:11" x14ac:dyDescent="0.25">
      <c r="B22" s="4" t="s">
        <v>727</v>
      </c>
      <c r="C22" t="s">
        <v>822</v>
      </c>
      <c r="D22" s="2"/>
      <c r="E22" s="2"/>
      <c r="F22" s="2"/>
      <c r="G22" s="2"/>
      <c r="H22" s="2"/>
      <c r="I22" s="2"/>
    </row>
    <row r="23" spans="2:11" x14ac:dyDescent="0.25">
      <c r="C23" s="2"/>
      <c r="D23" s="2"/>
      <c r="E23" s="2"/>
      <c r="F23" s="2"/>
      <c r="G23" s="2"/>
      <c r="H23" s="2"/>
      <c r="I23" s="2"/>
    </row>
    <row r="24" spans="2:11" x14ac:dyDescent="0.25">
      <c r="B24" t="s">
        <v>730</v>
      </c>
      <c r="G24" s="3" t="s">
        <v>731</v>
      </c>
    </row>
    <row r="25" spans="2:11" x14ac:dyDescent="0.25">
      <c r="B25" s="3"/>
    </row>
    <row r="26" spans="2:11" ht="14.25" customHeight="1" x14ac:dyDescent="0.25"/>
  </sheetData>
  <mergeCells count="4">
    <mergeCell ref="C7:K7"/>
    <mergeCell ref="B3:K4"/>
    <mergeCell ref="C21:K21"/>
    <mergeCell ref="C20:K20"/>
  </mergeCells>
  <hyperlinks>
    <hyperlink ref="G24" r:id="rId1" xr:uid="{3E45A022-1CD2-407E-B1FC-58854CC6AD58}"/>
  </hyperlinks>
  <pageMargins left="0.7" right="0.7" top="0.75" bottom="0.75" header="0.3" footer="0.3"/>
  <pageSetup fitToHeight="0" orientation="landscape" r:id="rId2"/>
  <ignoredErrors>
    <ignoredError sqref="B7:B8 B20:B22 B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80A62-030C-4AC5-BC36-C6912BC25936}">
  <sheetPr>
    <tabColor theme="5" tint="0.59999389629810485"/>
  </sheetPr>
  <dimension ref="A1:L114"/>
  <sheetViews>
    <sheetView workbookViewId="0">
      <pane ySplit="1" topLeftCell="A2" activePane="bottomLeft" state="frozen"/>
      <selection pane="bottomLeft" activeCell="B2" sqref="B2:C2"/>
    </sheetView>
  </sheetViews>
  <sheetFormatPr defaultRowHeight="15" x14ac:dyDescent="0.25"/>
  <cols>
    <col min="1" max="1" width="6" bestFit="1" customWidth="1"/>
    <col min="2" max="2" width="50" customWidth="1"/>
    <col min="3" max="3" width="16.28515625" customWidth="1"/>
    <col min="4" max="4" width="14.7109375" customWidth="1"/>
    <col min="5" max="5" width="19.7109375" customWidth="1"/>
    <col min="6" max="6" width="20.5703125" customWidth="1"/>
    <col min="7" max="7" width="17.42578125" bestFit="1" customWidth="1"/>
    <col min="8" max="9" width="15.28515625" customWidth="1"/>
    <col min="10" max="10" width="15.5703125" customWidth="1"/>
    <col min="11" max="11" width="15.42578125" bestFit="1" customWidth="1"/>
    <col min="12" max="12" width="13" customWidth="1"/>
    <col min="13" max="13" width="11.5703125" customWidth="1"/>
    <col min="14" max="14" width="9.5703125" bestFit="1" customWidth="1"/>
    <col min="15" max="15" width="11.42578125" customWidth="1"/>
    <col min="16" max="16" width="12.28515625" customWidth="1"/>
    <col min="17" max="17" width="14.5703125" customWidth="1"/>
    <col min="18" max="18" width="12.5703125" customWidth="1"/>
    <col min="19" max="19" width="14.7109375" customWidth="1"/>
    <col min="20" max="20" width="16.42578125" customWidth="1"/>
    <col min="21" max="21" width="14.42578125" customWidth="1"/>
    <col min="22" max="22" width="21.7109375" customWidth="1"/>
  </cols>
  <sheetData>
    <row r="1" spans="1:12" ht="33.75" x14ac:dyDescent="0.5">
      <c r="A1" s="9" t="str">
        <f>VLOOKUP($B$2,'District Data'!$B$3:$R$323,17,FALSE)</f>
        <v>14005</v>
      </c>
      <c r="B1" s="67" t="s">
        <v>358</v>
      </c>
      <c r="C1" s="67"/>
      <c r="D1" s="67"/>
      <c r="E1" s="67"/>
      <c r="F1" s="64"/>
      <c r="G1" s="65"/>
    </row>
    <row r="2" spans="1:12" ht="26.25" customHeight="1" x14ac:dyDescent="0.35">
      <c r="B2" s="66" t="s">
        <v>0</v>
      </c>
      <c r="C2" s="66"/>
      <c r="D2" s="26" t="s">
        <v>360</v>
      </c>
      <c r="E2" s="36"/>
    </row>
    <row r="3" spans="1:12" ht="23.25" x14ac:dyDescent="0.35">
      <c r="B3" s="34" t="s">
        <v>343</v>
      </c>
      <c r="C3" s="10">
        <v>0</v>
      </c>
      <c r="D3" s="26" t="s">
        <v>704</v>
      </c>
      <c r="E3" s="36"/>
    </row>
    <row r="4" spans="1:12" ht="23.25" x14ac:dyDescent="0.35">
      <c r="B4" s="34" t="s">
        <v>815</v>
      </c>
      <c r="C4" s="61">
        <v>0</v>
      </c>
      <c r="D4" s="26" t="s">
        <v>816</v>
      </c>
      <c r="E4" s="36"/>
    </row>
    <row r="5" spans="1:12" ht="16.899999999999999" customHeight="1" x14ac:dyDescent="0.25">
      <c r="B5" s="27" t="s">
        <v>676</v>
      </c>
      <c r="C5" s="27" t="s">
        <v>813</v>
      </c>
      <c r="D5" s="27" t="s">
        <v>677</v>
      </c>
    </row>
    <row r="6" spans="1:12" ht="16.899999999999999" customHeight="1" x14ac:dyDescent="0.25">
      <c r="A6" s="4" t="s">
        <v>724</v>
      </c>
      <c r="B6" s="49" t="s">
        <v>744</v>
      </c>
      <c r="C6" s="49"/>
      <c r="D6" s="49"/>
    </row>
    <row r="7" spans="1:12" x14ac:dyDescent="0.25">
      <c r="A7" s="50" t="s">
        <v>749</v>
      </c>
      <c r="B7" t="s">
        <v>346</v>
      </c>
      <c r="C7">
        <v>1.2529999999999999</v>
      </c>
      <c r="D7" s="8">
        <f>ROUND((C7*$C$3)/400,3)</f>
        <v>0</v>
      </c>
      <c r="E7" t="s">
        <v>736</v>
      </c>
      <c r="J7" s="11"/>
    </row>
    <row r="8" spans="1:12" x14ac:dyDescent="0.25">
      <c r="A8" s="50" t="s">
        <v>750</v>
      </c>
      <c r="B8" t="s">
        <v>347</v>
      </c>
      <c r="D8" s="8">
        <f>ROUND(($C$3/E8)*1.155,3)</f>
        <v>0</v>
      </c>
      <c r="E8" s="48">
        <v>17</v>
      </c>
      <c r="H8" s="11"/>
      <c r="I8" s="11"/>
      <c r="J8" s="11"/>
    </row>
    <row r="9" spans="1:12" x14ac:dyDescent="0.25">
      <c r="A9" s="50" t="s">
        <v>751</v>
      </c>
      <c r="B9" t="s">
        <v>355</v>
      </c>
      <c r="C9">
        <v>0.66300000000000003</v>
      </c>
      <c r="D9" s="8">
        <f t="shared" ref="D9:D19" si="0">ROUND((C9*$C$3)/400,3)</f>
        <v>0</v>
      </c>
      <c r="E9" s="4"/>
      <c r="H9" s="11"/>
      <c r="I9" s="11"/>
      <c r="J9" s="11"/>
    </row>
    <row r="10" spans="1:12" x14ac:dyDescent="0.25">
      <c r="A10" s="50" t="s">
        <v>752</v>
      </c>
      <c r="B10" t="s">
        <v>348</v>
      </c>
      <c r="C10" s="6">
        <v>0.82699999999999996</v>
      </c>
      <c r="D10" s="8">
        <f>ROUND((C10*$C$3)/400,3)</f>
        <v>0</v>
      </c>
      <c r="E10" s="8"/>
      <c r="H10" s="12"/>
      <c r="I10" s="13"/>
      <c r="J10" s="11"/>
      <c r="K10" s="11"/>
      <c r="L10" s="11"/>
    </row>
    <row r="11" spans="1:12" x14ac:dyDescent="0.25">
      <c r="A11" s="50"/>
      <c r="B11" t="s">
        <v>814</v>
      </c>
      <c r="C11" s="6">
        <f>0.993-C10</f>
        <v>0.16600000000000004</v>
      </c>
      <c r="D11" s="62">
        <f>ROUND((C11*$C$4)/400,3)</f>
        <v>0</v>
      </c>
      <c r="E11" s="8"/>
      <c r="H11" s="12"/>
      <c r="I11" s="13"/>
      <c r="J11" s="11"/>
      <c r="K11" s="11"/>
      <c r="L11" s="11"/>
    </row>
    <row r="12" spans="1:12" x14ac:dyDescent="0.25">
      <c r="A12" s="50" t="s">
        <v>753</v>
      </c>
      <c r="B12" t="s">
        <v>349</v>
      </c>
      <c r="C12" s="6">
        <v>0.41599999999999998</v>
      </c>
      <c r="D12" s="8">
        <f t="shared" si="0"/>
        <v>0</v>
      </c>
      <c r="E12" s="8"/>
      <c r="H12" s="12"/>
      <c r="I12" s="11"/>
      <c r="J12" s="11"/>
      <c r="K12" s="13"/>
      <c r="L12" s="11"/>
    </row>
    <row r="13" spans="1:12" x14ac:dyDescent="0.25">
      <c r="A13" s="50" t="s">
        <v>754</v>
      </c>
      <c r="B13" t="s">
        <v>2</v>
      </c>
      <c r="C13">
        <v>0.222</v>
      </c>
      <c r="D13" s="8">
        <f t="shared" si="0"/>
        <v>0</v>
      </c>
      <c r="H13" s="11"/>
      <c r="I13" s="11"/>
      <c r="J13" s="11"/>
      <c r="K13" s="11"/>
    </row>
    <row r="14" spans="1:12" x14ac:dyDescent="0.25">
      <c r="A14" s="50" t="s">
        <v>755</v>
      </c>
      <c r="B14" t="s">
        <v>3</v>
      </c>
      <c r="C14" s="6">
        <v>7.4999999999999997E-2</v>
      </c>
      <c r="D14" s="8">
        <f t="shared" si="0"/>
        <v>0</v>
      </c>
      <c r="H14" s="13"/>
      <c r="I14" s="13"/>
      <c r="J14" s="13"/>
      <c r="K14" s="11"/>
    </row>
    <row r="15" spans="1:12" x14ac:dyDescent="0.25">
      <c r="A15" s="50" t="s">
        <v>756</v>
      </c>
      <c r="B15" t="s">
        <v>350</v>
      </c>
      <c r="C15">
        <v>0.93600000000000005</v>
      </c>
      <c r="D15" s="8">
        <f t="shared" si="0"/>
        <v>0</v>
      </c>
      <c r="F15" s="7"/>
      <c r="J15" s="11"/>
      <c r="K15" s="13"/>
    </row>
    <row r="16" spans="1:12" x14ac:dyDescent="0.25">
      <c r="A16" s="50" t="s">
        <v>757</v>
      </c>
      <c r="B16" t="s">
        <v>351</v>
      </c>
      <c r="C16">
        <v>2.012</v>
      </c>
      <c r="D16" s="8">
        <f t="shared" si="0"/>
        <v>0</v>
      </c>
    </row>
    <row r="17" spans="1:12" x14ac:dyDescent="0.25">
      <c r="A17" s="50" t="s">
        <v>758</v>
      </c>
      <c r="B17" t="s">
        <v>352</v>
      </c>
      <c r="C17">
        <v>1.657</v>
      </c>
      <c r="D17" s="8">
        <f t="shared" si="0"/>
        <v>0</v>
      </c>
      <c r="L17" s="11"/>
    </row>
    <row r="18" spans="1:12" x14ac:dyDescent="0.25">
      <c r="A18" s="50" t="s">
        <v>759</v>
      </c>
      <c r="B18" t="s">
        <v>353</v>
      </c>
      <c r="C18">
        <v>7.9000000000000001E-2</v>
      </c>
      <c r="D18" s="8">
        <f t="shared" si="0"/>
        <v>0</v>
      </c>
    </row>
    <row r="19" spans="1:12" x14ac:dyDescent="0.25">
      <c r="A19" s="50" t="s">
        <v>760</v>
      </c>
      <c r="B19" t="s">
        <v>354</v>
      </c>
      <c r="C19">
        <v>8.2500000000000004E-2</v>
      </c>
      <c r="D19" s="8">
        <f t="shared" si="0"/>
        <v>0</v>
      </c>
    </row>
    <row r="20" spans="1:12" ht="16.899999999999999" customHeight="1" x14ac:dyDescent="0.25">
      <c r="A20" s="4" t="s">
        <v>725</v>
      </c>
      <c r="B20" s="49" t="s">
        <v>745</v>
      </c>
      <c r="C20" s="49"/>
      <c r="D20" s="49"/>
    </row>
    <row r="21" spans="1:12" x14ac:dyDescent="0.25">
      <c r="A21" s="50" t="s">
        <v>749</v>
      </c>
      <c r="B21" t="s">
        <v>746</v>
      </c>
      <c r="C21">
        <v>0.628</v>
      </c>
      <c r="D21" s="8">
        <f>ROUND((C21*$C$3)/1000,3)</f>
        <v>0</v>
      </c>
    </row>
    <row r="22" spans="1:12" x14ac:dyDescent="0.25">
      <c r="A22" s="50" t="s">
        <v>750</v>
      </c>
      <c r="B22" t="s">
        <v>747</v>
      </c>
      <c r="C22">
        <v>1.8129999999999999</v>
      </c>
      <c r="D22" s="8">
        <f t="shared" ref="D22" si="1">ROUND((C22*$C$3)/1000,3)</f>
        <v>0</v>
      </c>
    </row>
    <row r="23" spans="1:12" x14ac:dyDescent="0.25">
      <c r="A23" s="50" t="s">
        <v>751</v>
      </c>
      <c r="B23" t="s">
        <v>748</v>
      </c>
      <c r="C23">
        <v>0.33200000000000002</v>
      </c>
      <c r="D23" s="8">
        <f>ROUND((C23*$C$3)/1000,3)</f>
        <v>0</v>
      </c>
    </row>
    <row r="24" spans="1:12" x14ac:dyDescent="0.25">
      <c r="A24" s="50" t="s">
        <v>752</v>
      </c>
      <c r="B24" t="s">
        <v>761</v>
      </c>
      <c r="C24" s="38">
        <v>5.2999999999999999E-2</v>
      </c>
      <c r="D24" s="51">
        <f>ROUND(SUM(D7:D19,D21:D23)*$C24,3)</f>
        <v>0</v>
      </c>
    </row>
    <row r="25" spans="1:12" x14ac:dyDescent="0.25">
      <c r="A25" s="50"/>
      <c r="B25" t="s">
        <v>762</v>
      </c>
      <c r="C25" s="38">
        <v>0.25469999999999998</v>
      </c>
      <c r="D25" s="8">
        <f>ROUND($D$24*$C25,3)</f>
        <v>0</v>
      </c>
    </row>
    <row r="26" spans="1:12" x14ac:dyDescent="0.25">
      <c r="A26" s="50"/>
      <c r="B26" t="s">
        <v>763</v>
      </c>
      <c r="C26" s="38">
        <v>0.74529999999999996</v>
      </c>
      <c r="D26" s="8">
        <f>ROUND($D$24*$C26,3)</f>
        <v>0</v>
      </c>
    </row>
    <row r="28" spans="1:12" x14ac:dyDescent="0.25">
      <c r="B28" t="s">
        <v>678</v>
      </c>
      <c r="D28" s="35">
        <f>SUM(D8:D14)</f>
        <v>0</v>
      </c>
    </row>
    <row r="29" spans="1:12" x14ac:dyDescent="0.25">
      <c r="B29" t="s">
        <v>679</v>
      </c>
      <c r="D29" s="35">
        <f>D7+D25</f>
        <v>0</v>
      </c>
      <c r="G29" s="11"/>
    </row>
    <row r="30" spans="1:12" x14ac:dyDescent="0.25">
      <c r="B30" t="s">
        <v>680</v>
      </c>
      <c r="D30" s="35">
        <f>SUM(D15:D19,D21:D23,D26)</f>
        <v>0</v>
      </c>
    </row>
    <row r="31" spans="1:12" x14ac:dyDescent="0.25">
      <c r="D31" s="8"/>
    </row>
    <row r="32" spans="1:12" ht="18" customHeight="1" x14ac:dyDescent="0.25">
      <c r="B32" s="30" t="s">
        <v>356</v>
      </c>
      <c r="D32" s="8">
        <f>VLOOKUP($A$1,'District Data'!$A$3:$D$323,3,FALSE)</f>
        <v>1</v>
      </c>
    </row>
    <row r="33" spans="2:7" ht="18" customHeight="1" x14ac:dyDescent="0.25">
      <c r="B33" s="30" t="s">
        <v>357</v>
      </c>
      <c r="D33" s="8">
        <f>VLOOKUP($A$1,'District Data'!$A$3:$D$323,4,FALSE)</f>
        <v>0</v>
      </c>
      <c r="G33" s="11"/>
    </row>
    <row r="34" spans="2:7" x14ac:dyDescent="0.25">
      <c r="D34" s="8"/>
    </row>
    <row r="35" spans="2:7" x14ac:dyDescent="0.25">
      <c r="B35" s="30" t="s">
        <v>682</v>
      </c>
      <c r="C35" s="27" t="str">
        <f>$C$5</f>
        <v>Drivers</v>
      </c>
      <c r="E35" s="28" t="s">
        <v>681</v>
      </c>
    </row>
    <row r="36" spans="2:7" x14ac:dyDescent="0.25">
      <c r="B36" t="s">
        <v>683</v>
      </c>
      <c r="C36" s="31">
        <v>72728</v>
      </c>
      <c r="E36" s="31">
        <f>ROUND($D$28*C36*$D$32,2)</f>
        <v>0</v>
      </c>
    </row>
    <row r="37" spans="2:7" x14ac:dyDescent="0.25">
      <c r="B37" t="s">
        <v>690</v>
      </c>
      <c r="C37" s="31">
        <f>75419</f>
        <v>75419</v>
      </c>
      <c r="D37" s="11"/>
      <c r="E37" s="31">
        <f>ROUND($D$28*C37*($D$32+$D$33),2)-E36</f>
        <v>0</v>
      </c>
    </row>
    <row r="38" spans="2:7" x14ac:dyDescent="0.25">
      <c r="B38" t="s">
        <v>692</v>
      </c>
      <c r="C38" s="31">
        <f>ROUND(1100*12*1.02,2)</f>
        <v>13464</v>
      </c>
      <c r="D38" s="11"/>
      <c r="E38" s="31">
        <f>ROUND(C38*$D$28,2)</f>
        <v>0</v>
      </c>
    </row>
    <row r="39" spans="2:7" x14ac:dyDescent="0.25">
      <c r="B39" t="s">
        <v>694</v>
      </c>
      <c r="C39" s="25">
        <v>0.1797</v>
      </c>
      <c r="E39" s="31">
        <f>ROUND(C39*E36,2)</f>
        <v>0</v>
      </c>
    </row>
    <row r="40" spans="2:7" x14ac:dyDescent="0.25">
      <c r="B40" t="s">
        <v>695</v>
      </c>
      <c r="C40" s="25">
        <v>0.17330000000000001</v>
      </c>
      <c r="E40" s="31">
        <f>ROUND(C40*E37,2)</f>
        <v>0</v>
      </c>
    </row>
    <row r="41" spans="2:7" x14ac:dyDescent="0.25">
      <c r="B41" t="s">
        <v>698</v>
      </c>
      <c r="C41" s="31">
        <f>ROUND(((C37*(D32+D33))/180)*3+(((C37*(D32+D33))/180)*3)*C40,2)</f>
        <v>1474.82</v>
      </c>
      <c r="E41" s="33">
        <f>ROUND(C41*$D$8,2)</f>
        <v>0</v>
      </c>
    </row>
    <row r="42" spans="2:7" x14ac:dyDescent="0.25">
      <c r="C42" s="31"/>
      <c r="D42" s="6" t="s">
        <v>701</v>
      </c>
      <c r="E42" s="31">
        <f>SUM(E36:E41)</f>
        <v>0</v>
      </c>
    </row>
    <row r="43" spans="2:7" x14ac:dyDescent="0.25">
      <c r="C43" s="31"/>
    </row>
    <row r="44" spans="2:7" ht="13.9" customHeight="1" x14ac:dyDescent="0.25">
      <c r="B44" s="30" t="s">
        <v>684</v>
      </c>
    </row>
    <row r="45" spans="2:7" x14ac:dyDescent="0.25">
      <c r="B45" t="s">
        <v>686</v>
      </c>
      <c r="C45" s="31">
        <v>107955</v>
      </c>
      <c r="E45" s="31">
        <f>ROUND($D$29*C45*$D$32,2)</f>
        <v>0</v>
      </c>
    </row>
    <row r="46" spans="2:7" x14ac:dyDescent="0.25">
      <c r="B46" t="s">
        <v>687</v>
      </c>
      <c r="C46" s="31">
        <v>111950</v>
      </c>
      <c r="E46" s="31">
        <f>ROUND($D$29*C46*$D$32,2)-E45</f>
        <v>0</v>
      </c>
    </row>
    <row r="47" spans="2:7" x14ac:dyDescent="0.25">
      <c r="B47" t="s">
        <v>692</v>
      </c>
      <c r="C47" s="31">
        <f>ROUND(1100*12*1.02,2)</f>
        <v>13464</v>
      </c>
      <c r="D47" s="11"/>
      <c r="E47" s="31">
        <f>ROUND(C47*$D$29,2)</f>
        <v>0</v>
      </c>
    </row>
    <row r="48" spans="2:7" x14ac:dyDescent="0.25">
      <c r="B48" t="s">
        <v>694</v>
      </c>
      <c r="C48" s="25">
        <v>0.1797</v>
      </c>
      <c r="E48" s="31">
        <f>ROUND(C48*E45,2)</f>
        <v>0</v>
      </c>
    </row>
    <row r="49" spans="2:5" x14ac:dyDescent="0.25">
      <c r="B49" t="s">
        <v>695</v>
      </c>
      <c r="C49" s="25">
        <v>0.17330000000000001</v>
      </c>
      <c r="E49" s="33">
        <f>ROUND(C49*E46,2)</f>
        <v>0</v>
      </c>
    </row>
    <row r="50" spans="2:5" x14ac:dyDescent="0.25">
      <c r="C50" s="25"/>
      <c r="D50" s="6" t="s">
        <v>702</v>
      </c>
      <c r="E50" s="31">
        <f>SUM(E45:E49)</f>
        <v>0</v>
      </c>
    </row>
    <row r="52" spans="2:5" x14ac:dyDescent="0.25">
      <c r="B52" s="30" t="s">
        <v>685</v>
      </c>
    </row>
    <row r="53" spans="2:5" x14ac:dyDescent="0.25">
      <c r="B53" t="s">
        <v>688</v>
      </c>
      <c r="C53" s="31">
        <v>52173</v>
      </c>
      <c r="E53" s="31">
        <f>ROUND($D$30*C53*$D$32,2)</f>
        <v>0</v>
      </c>
    </row>
    <row r="54" spans="2:5" x14ac:dyDescent="0.25">
      <c r="B54" t="s">
        <v>689</v>
      </c>
      <c r="C54" s="31">
        <v>54103</v>
      </c>
      <c r="E54" s="31">
        <f>ROUND($D$30*C54*$D$32,2)-E53</f>
        <v>0</v>
      </c>
    </row>
    <row r="55" spans="2:5" x14ac:dyDescent="0.25">
      <c r="B55" t="s">
        <v>693</v>
      </c>
      <c r="C55" s="31">
        <f>ROUND(1100*12*1.43,2)</f>
        <v>18876</v>
      </c>
      <c r="E55" s="31">
        <f>ROUND(C55*$D$30,2)</f>
        <v>0</v>
      </c>
    </row>
    <row r="56" spans="2:5" x14ac:dyDescent="0.25">
      <c r="B56" t="s">
        <v>696</v>
      </c>
      <c r="C56" s="25">
        <v>0.22059999999999999</v>
      </c>
      <c r="E56" s="31">
        <f>ROUND(C56*E53,2)</f>
        <v>0</v>
      </c>
    </row>
    <row r="57" spans="2:5" x14ac:dyDescent="0.25">
      <c r="B57" t="s">
        <v>697</v>
      </c>
      <c r="C57" s="25">
        <v>0.18559999999999999</v>
      </c>
      <c r="E57" s="33">
        <f>ROUND(C57*E54,2)</f>
        <v>0</v>
      </c>
    </row>
    <row r="58" spans="2:5" x14ac:dyDescent="0.25">
      <c r="D58" s="6" t="s">
        <v>703</v>
      </c>
      <c r="E58" s="31">
        <f>SUM(E53:E57)</f>
        <v>0</v>
      </c>
    </row>
    <row r="60" spans="2:5" x14ac:dyDescent="0.25">
      <c r="B60" s="30" t="s">
        <v>691</v>
      </c>
      <c r="E60" s="31">
        <f>ROUND(D8*4*151.86,2)</f>
        <v>0</v>
      </c>
    </row>
    <row r="61" spans="2:5" x14ac:dyDescent="0.25">
      <c r="B61" s="30" t="s">
        <v>699</v>
      </c>
      <c r="C61" s="31">
        <v>1483.84</v>
      </c>
      <c r="E61" s="31">
        <f>ROUND(C3*C61,2)</f>
        <v>0</v>
      </c>
    </row>
    <row r="63" spans="2:5" ht="28.9" customHeight="1" thickBot="1" x14ac:dyDescent="0.3">
      <c r="B63" s="29"/>
      <c r="C63" s="29"/>
      <c r="D63" s="29" t="s">
        <v>700</v>
      </c>
      <c r="E63" s="32">
        <f>G2+G19+E42+E50+E58+E60+E61</f>
        <v>0</v>
      </c>
    </row>
    <row r="64" spans="2:5" ht="15.75" thickTop="1" x14ac:dyDescent="0.25"/>
    <row r="65" spans="2:5" ht="23.25" x14ac:dyDescent="0.35">
      <c r="B65" s="67" t="s">
        <v>738</v>
      </c>
      <c r="C65" s="67"/>
      <c r="D65" s="67"/>
      <c r="E65" s="67"/>
    </row>
    <row r="66" spans="2:5" ht="18.75" x14ac:dyDescent="0.3">
      <c r="B66" s="42" t="s">
        <v>739</v>
      </c>
    </row>
    <row r="67" spans="2:5" x14ac:dyDescent="0.25">
      <c r="B67" s="43" t="s">
        <v>743</v>
      </c>
      <c r="C67" s="10">
        <v>0</v>
      </c>
      <c r="D67" s="40" t="s">
        <v>714</v>
      </c>
      <c r="E67" s="41"/>
    </row>
    <row r="68" spans="2:5" x14ac:dyDescent="0.25">
      <c r="B68" s="43" t="s">
        <v>709</v>
      </c>
      <c r="C68" s="10">
        <v>0</v>
      </c>
      <c r="D68" s="40" t="s">
        <v>708</v>
      </c>
      <c r="E68" s="41"/>
    </row>
    <row r="70" spans="2:5" ht="25.9" customHeight="1" x14ac:dyDescent="0.25">
      <c r="B70" t="s">
        <v>764</v>
      </c>
      <c r="C70">
        <v>1.1200000000000001</v>
      </c>
    </row>
    <row r="71" spans="2:5" ht="25.9" customHeight="1" thickBot="1" x14ac:dyDescent="0.3">
      <c r="B71" s="43"/>
      <c r="C71" s="43"/>
      <c r="D71" s="43" t="s">
        <v>715</v>
      </c>
      <c r="E71" s="32">
        <f>ROUND(C67*(C68*C70),2)</f>
        <v>0</v>
      </c>
    </row>
    <row r="72" spans="2:5" ht="15.75" thickTop="1" x14ac:dyDescent="0.25"/>
    <row r="73" spans="2:5" ht="18.75" x14ac:dyDescent="0.3">
      <c r="B73" s="42" t="s">
        <v>740</v>
      </c>
    </row>
    <row r="74" spans="2:5" x14ac:dyDescent="0.25">
      <c r="B74" s="43" t="s">
        <v>732</v>
      </c>
      <c r="C74" s="10">
        <v>0</v>
      </c>
      <c r="D74" s="40" t="s">
        <v>734</v>
      </c>
      <c r="E74" s="41"/>
    </row>
    <row r="75" spans="2:5" x14ac:dyDescent="0.25">
      <c r="B75" s="43" t="s">
        <v>733</v>
      </c>
      <c r="C75" s="10">
        <v>0</v>
      </c>
      <c r="D75" s="40" t="s">
        <v>735</v>
      </c>
      <c r="E75" s="41"/>
    </row>
    <row r="77" spans="2:5" x14ac:dyDescent="0.25">
      <c r="B77" t="s">
        <v>710</v>
      </c>
      <c r="C77">
        <f>VLOOKUP($A$1,'District Data'!$A$3:$T$323,19,FALSE)</f>
        <v>0.68179999999999996</v>
      </c>
    </row>
    <row r="78" spans="2:5" x14ac:dyDescent="0.25">
      <c r="B78" t="s">
        <v>765</v>
      </c>
      <c r="C78">
        <v>2.3975</v>
      </c>
    </row>
    <row r="79" spans="2:5" x14ac:dyDescent="0.25">
      <c r="B79" t="s">
        <v>766</v>
      </c>
      <c r="C79">
        <v>1.1000000000000001</v>
      </c>
    </row>
    <row r="80" spans="2:5" x14ac:dyDescent="0.25">
      <c r="B80" t="s">
        <v>711</v>
      </c>
      <c r="C80">
        <v>36</v>
      </c>
    </row>
    <row r="81" spans="2:5" x14ac:dyDescent="0.25">
      <c r="B81" t="s">
        <v>342</v>
      </c>
      <c r="C81">
        <v>15</v>
      </c>
    </row>
    <row r="82" spans="2:5" x14ac:dyDescent="0.25">
      <c r="B82" t="s">
        <v>712</v>
      </c>
      <c r="C82">
        <v>900</v>
      </c>
    </row>
    <row r="84" spans="2:5" x14ac:dyDescent="0.25">
      <c r="B84" t="s">
        <v>713</v>
      </c>
      <c r="D84" s="35">
        <f>ROUND($C$74*C77,2)</f>
        <v>0</v>
      </c>
    </row>
    <row r="85" spans="2:5" x14ac:dyDescent="0.25">
      <c r="B85" t="s">
        <v>678</v>
      </c>
      <c r="D85" s="35">
        <f>ROUND(((D84*C78*C80)/C81)/C82,3)</f>
        <v>0</v>
      </c>
      <c r="E85" s="35">
        <f>ROUND(((C75*C79*C80)/C81)/C82,3)</f>
        <v>0</v>
      </c>
    </row>
    <row r="87" spans="2:5" x14ac:dyDescent="0.25">
      <c r="B87" s="43" t="s">
        <v>682</v>
      </c>
      <c r="C87" s="60" t="str">
        <f>$C$5</f>
        <v>Drivers</v>
      </c>
      <c r="E87" s="43" t="s">
        <v>681</v>
      </c>
    </row>
    <row r="88" spans="2:5" x14ac:dyDescent="0.25">
      <c r="B88" t="s">
        <v>683</v>
      </c>
      <c r="C88" s="31">
        <v>72728</v>
      </c>
      <c r="E88" s="31">
        <f>ROUND(($D$85+$E$85)*C88*($D$32+$D$33),2)</f>
        <v>0</v>
      </c>
    </row>
    <row r="89" spans="2:5" x14ac:dyDescent="0.25">
      <c r="B89" t="s">
        <v>690</v>
      </c>
      <c r="C89" s="31">
        <f>75419</f>
        <v>75419</v>
      </c>
      <c r="D89" s="11"/>
      <c r="E89" s="31">
        <f>ROUND(($D$85+$E$85)*C89*($D$32+$D$33),2)-E88</f>
        <v>0</v>
      </c>
    </row>
    <row r="90" spans="2:5" x14ac:dyDescent="0.25">
      <c r="B90" t="s">
        <v>692</v>
      </c>
      <c r="C90" s="31">
        <f>ROUND(1100*12*1.02,2)</f>
        <v>13464</v>
      </c>
      <c r="D90" s="11"/>
      <c r="E90" s="31">
        <f>ROUND(C90*($D$85+$E$85),2)</f>
        <v>0</v>
      </c>
    </row>
    <row r="91" spans="2:5" x14ac:dyDescent="0.25">
      <c r="B91" t="s">
        <v>694</v>
      </c>
      <c r="C91" s="25">
        <v>0.1797</v>
      </c>
      <c r="E91" s="31">
        <f>ROUND(C91*E88,2)</f>
        <v>0</v>
      </c>
    </row>
    <row r="92" spans="2:5" x14ac:dyDescent="0.25">
      <c r="B92" t="s">
        <v>695</v>
      </c>
      <c r="C92" s="25">
        <v>0.17330000000000001</v>
      </c>
      <c r="E92" s="31">
        <f>ROUND(C92*E89,2)</f>
        <v>0</v>
      </c>
    </row>
    <row r="93" spans="2:5" x14ac:dyDescent="0.25">
      <c r="B93" t="s">
        <v>698</v>
      </c>
      <c r="C93" s="31">
        <f>ROUND(((C89*($D$32+$D$33))/180)*3+(((C89*($D$32+$D$33))/180)*3)*C92,2)</f>
        <v>1474.82</v>
      </c>
      <c r="E93" s="33">
        <f>ROUND(C93*($D$85+$E$85),2)</f>
        <v>0</v>
      </c>
    </row>
    <row r="94" spans="2:5" ht="24.6" customHeight="1" thickBot="1" x14ac:dyDescent="0.3">
      <c r="B94" s="43"/>
      <c r="C94" s="43"/>
      <c r="D94" s="43" t="s">
        <v>717</v>
      </c>
      <c r="E94" s="44">
        <f>SUM(E88:E93)</f>
        <v>0</v>
      </c>
    </row>
    <row r="95" spans="2:5" ht="15.75" thickTop="1" x14ac:dyDescent="0.25"/>
    <row r="96" spans="2:5" ht="18.75" x14ac:dyDescent="0.3">
      <c r="B96" s="42" t="s">
        <v>741</v>
      </c>
    </row>
    <row r="97" spans="2:5" x14ac:dyDescent="0.25">
      <c r="B97" s="43" t="s">
        <v>721</v>
      </c>
      <c r="C97" s="10">
        <v>0</v>
      </c>
      <c r="D97" s="40" t="s">
        <v>722</v>
      </c>
      <c r="E97" s="41"/>
    </row>
    <row r="99" spans="2:5" x14ac:dyDescent="0.25">
      <c r="B99" t="s">
        <v>765</v>
      </c>
      <c r="C99">
        <v>4.7779999999999996</v>
      </c>
    </row>
    <row r="100" spans="2:5" x14ac:dyDescent="0.25">
      <c r="B100" t="s">
        <v>711</v>
      </c>
      <c r="C100">
        <v>36</v>
      </c>
    </row>
    <row r="101" spans="2:5" x14ac:dyDescent="0.25">
      <c r="B101" t="s">
        <v>342</v>
      </c>
      <c r="C101">
        <v>15</v>
      </c>
    </row>
    <row r="102" spans="2:5" x14ac:dyDescent="0.25">
      <c r="B102" t="s">
        <v>712</v>
      </c>
      <c r="C102">
        <v>900</v>
      </c>
    </row>
    <row r="104" spans="2:5" x14ac:dyDescent="0.25">
      <c r="B104" t="s">
        <v>678</v>
      </c>
      <c r="D104" s="35">
        <f>ROUND(((C97*C99*C100)/C101)/C102,3)</f>
        <v>0</v>
      </c>
      <c r="E104" s="35"/>
    </row>
    <row r="106" spans="2:5" x14ac:dyDescent="0.25">
      <c r="B106" s="43" t="s">
        <v>682</v>
      </c>
      <c r="C106" s="60" t="str">
        <f>$C$5</f>
        <v>Drivers</v>
      </c>
      <c r="E106" s="43" t="s">
        <v>681</v>
      </c>
    </row>
    <row r="107" spans="2:5" x14ac:dyDescent="0.25">
      <c r="B107" t="s">
        <v>683</v>
      </c>
      <c r="C107" s="31">
        <v>72728</v>
      </c>
      <c r="E107" s="31">
        <f>ROUND($D$104*C107*($D$32+$D$33),2)</f>
        <v>0</v>
      </c>
    </row>
    <row r="108" spans="2:5" x14ac:dyDescent="0.25">
      <c r="B108" t="s">
        <v>690</v>
      </c>
      <c r="C108" s="31">
        <f>75419</f>
        <v>75419</v>
      </c>
      <c r="D108" s="11"/>
      <c r="E108" s="31">
        <f>ROUND($D$104*C108*($D$32+$D$33),2)-E107</f>
        <v>0</v>
      </c>
    </row>
    <row r="109" spans="2:5" x14ac:dyDescent="0.25">
      <c r="B109" t="s">
        <v>692</v>
      </c>
      <c r="C109" s="31">
        <f>ROUND(1100*12*1.02,2)</f>
        <v>13464</v>
      </c>
      <c r="D109" s="11"/>
      <c r="E109" s="31">
        <f>ROUND(C109*$D$104,2)</f>
        <v>0</v>
      </c>
    </row>
    <row r="110" spans="2:5" x14ac:dyDescent="0.25">
      <c r="B110" t="s">
        <v>694</v>
      </c>
      <c r="C110" s="25">
        <v>0.1797</v>
      </c>
      <c r="E110" s="31">
        <f>ROUND(C110*E107,2)</f>
        <v>0</v>
      </c>
    </row>
    <row r="111" spans="2:5" x14ac:dyDescent="0.25">
      <c r="B111" t="s">
        <v>695</v>
      </c>
      <c r="C111" s="25">
        <v>0.17330000000000001</v>
      </c>
      <c r="E111" s="31">
        <f>ROUND(C111*E108,2)</f>
        <v>0</v>
      </c>
    </row>
    <row r="112" spans="2:5" x14ac:dyDescent="0.25">
      <c r="B112" t="s">
        <v>698</v>
      </c>
      <c r="C112" s="31">
        <f>ROUND(((C108*($D$32+$D$33))/180)*3+(((C108*($D$32+$D$33))/180)*3)*C111,2)</f>
        <v>1474.82</v>
      </c>
      <c r="E112" s="33">
        <f>ROUND(C112*$D$104,2)</f>
        <v>0</v>
      </c>
    </row>
    <row r="113" spans="2:5" ht="22.9" customHeight="1" thickBot="1" x14ac:dyDescent="0.3">
      <c r="B113" s="43"/>
      <c r="C113" s="43"/>
      <c r="D113" s="43" t="s">
        <v>716</v>
      </c>
      <c r="E113" s="44">
        <f>SUM(E107:E112)</f>
        <v>0</v>
      </c>
    </row>
    <row r="114" spans="2:5" ht="15.75" thickTop="1" x14ac:dyDescent="0.25"/>
  </sheetData>
  <sheetProtection formatCells="0" formatColumns="0" formatRows="0"/>
  <mergeCells count="4">
    <mergeCell ref="F1:G1"/>
    <mergeCell ref="B2:C2"/>
    <mergeCell ref="B1:E1"/>
    <mergeCell ref="B65:E65"/>
  </mergeCells>
  <conditionalFormatting sqref="C4">
    <cfRule type="cellIs" dxfId="0" priority="1" operator="greaterThan">
      <formula>$C$3</formula>
    </cfRule>
  </conditionalFormatting>
  <pageMargins left="0.25" right="0.25" top="0.75" bottom="0.75" header="0.3" footer="0.3"/>
  <pageSetup orientation="portrait" r:id="rId1"/>
  <rowBreaks count="3" manualBreakCount="3">
    <brk id="34" min="1" max="4" man="1"/>
    <brk id="64" min="1" max="4" man="1"/>
    <brk id="95" min="1" max="4" man="1"/>
  </rowBreaks>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AED0F1D5-8A2A-4DEC-832C-684EEB969158}">
          <x14:formula1>
            <xm:f>'District Data'!$B$3:$B$323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736AE-733F-4F50-840D-77B139CF3398}">
  <dimension ref="A1:M30"/>
  <sheetViews>
    <sheetView zoomScaleNormal="100" workbookViewId="0">
      <selection activeCell="E5" sqref="E5"/>
    </sheetView>
  </sheetViews>
  <sheetFormatPr defaultRowHeight="15" x14ac:dyDescent="0.25"/>
  <cols>
    <col min="1" max="1" width="4.85546875" customWidth="1"/>
    <col min="2" max="2" width="28.140625" customWidth="1"/>
    <col min="3" max="3" width="12.42578125" bestFit="1" customWidth="1"/>
    <col min="4" max="4" width="15.42578125" style="11" customWidth="1"/>
    <col min="5" max="5" width="14.28515625" style="11" bestFit="1" customWidth="1"/>
    <col min="6" max="6" width="11.5703125" bestFit="1" customWidth="1"/>
    <col min="7" max="7" width="14.28515625" style="11" bestFit="1" customWidth="1"/>
    <col min="8" max="8" width="11.42578125" customWidth="1"/>
    <col min="10" max="10" width="12.42578125" bestFit="1" customWidth="1"/>
    <col min="11" max="11" width="14.28515625" bestFit="1" customWidth="1"/>
    <col min="12" max="12" width="14.28515625" style="11" bestFit="1" customWidth="1"/>
    <col min="13" max="13" width="12.28515625" bestFit="1" customWidth="1"/>
  </cols>
  <sheetData>
    <row r="1" spans="1:12" x14ac:dyDescent="0.25">
      <c r="C1" t="s">
        <v>792</v>
      </c>
      <c r="D1" s="11" t="s">
        <v>794</v>
      </c>
      <c r="E1" s="11" t="s">
        <v>810</v>
      </c>
      <c r="G1" s="11" t="s">
        <v>811</v>
      </c>
      <c r="J1" t="s">
        <v>793</v>
      </c>
      <c r="K1" t="s">
        <v>804</v>
      </c>
      <c r="L1" s="11" t="s">
        <v>805</v>
      </c>
    </row>
    <row r="2" spans="1:12" x14ac:dyDescent="0.25">
      <c r="A2" t="s">
        <v>773</v>
      </c>
      <c r="B2" t="s">
        <v>767</v>
      </c>
      <c r="K2" s="11"/>
    </row>
    <row r="3" spans="1:12" x14ac:dyDescent="0.25">
      <c r="A3" t="s">
        <v>774</v>
      </c>
      <c r="B3" t="s">
        <v>768</v>
      </c>
      <c r="D3" s="57">
        <v>72.5</v>
      </c>
      <c r="E3" s="11">
        <v>62</v>
      </c>
      <c r="G3" s="11">
        <v>62</v>
      </c>
      <c r="K3" s="11">
        <v>72.5</v>
      </c>
      <c r="L3" s="11">
        <v>62</v>
      </c>
    </row>
    <row r="4" spans="1:12" x14ac:dyDescent="0.25">
      <c r="A4" t="s">
        <v>775</v>
      </c>
      <c r="B4" t="s">
        <v>771</v>
      </c>
      <c r="D4" s="57"/>
      <c r="G4" s="11">
        <v>30</v>
      </c>
      <c r="K4" s="11"/>
    </row>
    <row r="5" spans="1:12" x14ac:dyDescent="0.25">
      <c r="A5" t="s">
        <v>776</v>
      </c>
      <c r="B5" t="s">
        <v>772</v>
      </c>
      <c r="D5" s="57"/>
      <c r="G5" s="11">
        <v>220</v>
      </c>
      <c r="K5" s="11"/>
    </row>
    <row r="6" spans="1:12" x14ac:dyDescent="0.25">
      <c r="A6" t="s">
        <v>777</v>
      </c>
      <c r="B6" t="s">
        <v>769</v>
      </c>
      <c r="D6" s="57">
        <v>1334.25</v>
      </c>
      <c r="E6" s="11">
        <v>1327</v>
      </c>
      <c r="G6" s="11">
        <f>1327-G4</f>
        <v>1297</v>
      </c>
      <c r="K6" s="11">
        <v>1334.25</v>
      </c>
      <c r="L6" s="11">
        <v>1327</v>
      </c>
    </row>
    <row r="7" spans="1:12" x14ac:dyDescent="0.25">
      <c r="A7" t="s">
        <v>778</v>
      </c>
      <c r="B7" t="s">
        <v>770</v>
      </c>
      <c r="D7" s="57">
        <v>347.63</v>
      </c>
      <c r="E7" s="11">
        <v>356</v>
      </c>
      <c r="G7" s="11">
        <f>356-G5</f>
        <v>136</v>
      </c>
      <c r="K7" s="11">
        <v>347.63</v>
      </c>
      <c r="L7" s="11">
        <v>356</v>
      </c>
    </row>
    <row r="8" spans="1:12" x14ac:dyDescent="0.25">
      <c r="A8" t="s">
        <v>777</v>
      </c>
      <c r="B8" t="s">
        <v>808</v>
      </c>
      <c r="D8" s="11">
        <f>SUM(D9:D10)</f>
        <v>11347.36</v>
      </c>
      <c r="E8" s="11">
        <f>SUM(E9:E10)</f>
        <v>11146</v>
      </c>
      <c r="G8" s="53">
        <f>SUM(G9:G10)</f>
        <v>11396</v>
      </c>
      <c r="K8" s="11">
        <f t="shared" ref="K8:L8" si="0">SUM(K9:K10)</f>
        <v>11347.36</v>
      </c>
      <c r="L8" s="11">
        <f t="shared" si="0"/>
        <v>11146</v>
      </c>
    </row>
    <row r="9" spans="1:12" x14ac:dyDescent="0.25">
      <c r="B9" t="s">
        <v>806</v>
      </c>
      <c r="D9" s="11">
        <v>10584.84</v>
      </c>
      <c r="E9" s="11">
        <v>11146</v>
      </c>
      <c r="G9" s="11">
        <v>11146</v>
      </c>
      <c r="K9" s="11">
        <v>11347.36</v>
      </c>
      <c r="L9" s="11">
        <v>11146</v>
      </c>
    </row>
    <row r="10" spans="1:12" x14ac:dyDescent="0.25">
      <c r="B10" t="s">
        <v>807</v>
      </c>
      <c r="D10" s="59">
        <v>762.52000000000044</v>
      </c>
      <c r="E10" s="59">
        <v>0</v>
      </c>
      <c r="F10" s="56"/>
      <c r="G10" s="59">
        <f>SUM(G4:G5)</f>
        <v>250</v>
      </c>
      <c r="H10" s="56"/>
      <c r="I10" s="56"/>
      <c r="J10" s="56"/>
      <c r="K10" s="55">
        <v>0</v>
      </c>
      <c r="L10" s="55">
        <v>0</v>
      </c>
    </row>
    <row r="11" spans="1:12" x14ac:dyDescent="0.25">
      <c r="A11" t="s">
        <v>778</v>
      </c>
      <c r="B11" t="s">
        <v>779</v>
      </c>
      <c r="D11" s="52">
        <f>ROUND(SUM(D4:D7)/D8,4)</f>
        <v>0.1482</v>
      </c>
      <c r="E11" s="52">
        <f>ROUND(SUM(E4:E7)/E8,4)</f>
        <v>0.151</v>
      </c>
      <c r="G11" s="52">
        <f>ROUND(SUM(G4:G7)/G8,4)</f>
        <v>0.1477</v>
      </c>
      <c r="K11" s="52">
        <f>ROUND(SUM(K4:K7)/K8,4)</f>
        <v>0.1482</v>
      </c>
      <c r="L11" s="52">
        <f>ROUND(SUM(L4:L7)/L8,4)</f>
        <v>0.151</v>
      </c>
    </row>
    <row r="12" spans="1:12" x14ac:dyDescent="0.25">
      <c r="A12" t="s">
        <v>780</v>
      </c>
      <c r="B12" t="s">
        <v>781</v>
      </c>
      <c r="C12">
        <v>0.15</v>
      </c>
      <c r="D12" s="52">
        <f>IF(D11&gt;$C$12,D11-$C$12,0)</f>
        <v>0</v>
      </c>
      <c r="E12" s="58">
        <f>IF(E11&gt;$C$12,E11-$C$12,0)</f>
        <v>1.0000000000000009E-3</v>
      </c>
      <c r="G12" s="58">
        <f>IF(G11&gt;$C$12,G11-$C$12,0)</f>
        <v>0</v>
      </c>
      <c r="J12">
        <v>0.13500000000000001</v>
      </c>
      <c r="K12" s="52">
        <f>IF(K11&gt;$J$12,K11-$J$12,0)</f>
        <v>1.319999999999999E-2</v>
      </c>
      <c r="L12" s="52">
        <f>IF(L11&gt;$J$12,L11-$J$12,0)</f>
        <v>1.5999999999999986E-2</v>
      </c>
    </row>
    <row r="13" spans="1:12" x14ac:dyDescent="0.25">
      <c r="A13" t="s">
        <v>782</v>
      </c>
      <c r="B13" t="s">
        <v>783</v>
      </c>
      <c r="D13" s="11">
        <v>9907.26</v>
      </c>
      <c r="E13" s="11">
        <v>9907.26</v>
      </c>
      <c r="G13" s="11">
        <v>9907.26</v>
      </c>
      <c r="K13" s="11">
        <v>9859.43</v>
      </c>
      <c r="L13" s="11">
        <v>9907.26</v>
      </c>
    </row>
    <row r="14" spans="1:12" x14ac:dyDescent="0.25">
      <c r="A14" t="s">
        <v>784</v>
      </c>
      <c r="B14" t="s">
        <v>785</v>
      </c>
      <c r="C14">
        <v>1.2</v>
      </c>
      <c r="D14" s="57">
        <f>ROUND(D3*D13*$C$14,2)</f>
        <v>861931.62</v>
      </c>
      <c r="E14" s="11">
        <f>ROUND(E3*E13*$C$14,2)</f>
        <v>737100.14</v>
      </c>
      <c r="G14" s="11">
        <f>ROUND(G3*G13*$C$14,2)</f>
        <v>737100.14</v>
      </c>
      <c r="J14">
        <v>1.1499999999999999</v>
      </c>
      <c r="K14" s="11">
        <f>ROUND(K3*K13*$J$14,2)</f>
        <v>822029.98</v>
      </c>
      <c r="L14" s="11">
        <f>ROUND(L3*L13*$J$14,2)</f>
        <v>706387.64</v>
      </c>
    </row>
    <row r="15" spans="1:12" x14ac:dyDescent="0.25">
      <c r="A15" t="s">
        <v>786</v>
      </c>
      <c r="D15" s="57"/>
      <c r="K15" s="11"/>
    </row>
    <row r="16" spans="1:12" x14ac:dyDescent="0.25">
      <c r="A16">
        <v>1</v>
      </c>
      <c r="B16" t="s">
        <v>787</v>
      </c>
      <c r="D16" s="57">
        <v>132.09</v>
      </c>
      <c r="E16" s="11">
        <v>132.09</v>
      </c>
      <c r="G16" s="11">
        <v>132.09</v>
      </c>
      <c r="K16" s="11">
        <v>132.09</v>
      </c>
      <c r="L16" s="11">
        <v>132.09</v>
      </c>
    </row>
    <row r="17" spans="1:13" x14ac:dyDescent="0.25">
      <c r="A17">
        <v>2</v>
      </c>
      <c r="B17" t="s">
        <v>809</v>
      </c>
      <c r="D17" s="57">
        <f>ROUND(D16*24/145,2)</f>
        <v>21.86</v>
      </c>
      <c r="E17" s="11">
        <f>ROUND(E16*24/145,2)</f>
        <v>21.86</v>
      </c>
      <c r="G17" s="11">
        <f>ROUND(G16*24/145,2)</f>
        <v>21.86</v>
      </c>
      <c r="K17" s="11">
        <f>ROUND(K16*24/145,2)</f>
        <v>21.86</v>
      </c>
      <c r="L17" s="11">
        <f>ROUND(L16*24/145,2)</f>
        <v>21.86</v>
      </c>
    </row>
    <row r="18" spans="1:13" x14ac:dyDescent="0.25">
      <c r="A18">
        <v>3</v>
      </c>
      <c r="B18" t="s">
        <v>771</v>
      </c>
      <c r="C18">
        <v>1.1200000000000001</v>
      </c>
      <c r="D18" s="11">
        <f>ROUND(D4*(($D$13*$C18)-$D$17),2)</f>
        <v>0</v>
      </c>
      <c r="E18" s="11">
        <f>ROUND(E4*(($D$13*$C18)-$D$17),2)</f>
        <v>0</v>
      </c>
      <c r="G18" s="11">
        <f>ROUND(G4*(($D$13*$C18)-$D$17),2)</f>
        <v>332228.14</v>
      </c>
      <c r="J18">
        <v>1.0075000000000001</v>
      </c>
      <c r="K18" s="11">
        <f>ROUND(K4*(($D$13*$J18)-$D$17),2)</f>
        <v>0</v>
      </c>
      <c r="L18" s="11">
        <f>ROUND(L4*(($L$13*$J18)-$L$17),2)</f>
        <v>0</v>
      </c>
    </row>
    <row r="19" spans="1:13" x14ac:dyDescent="0.25">
      <c r="A19">
        <v>4</v>
      </c>
      <c r="B19" t="s">
        <v>788</v>
      </c>
      <c r="C19">
        <v>1.06</v>
      </c>
      <c r="D19" s="11">
        <f>ROUND(D5*(($D$13*$C19)-$D$17),2)</f>
        <v>0</v>
      </c>
      <c r="E19" s="11">
        <f>ROUND(E5*(($D$13*$C19)-$D$17),2)</f>
        <v>0</v>
      </c>
      <c r="G19" s="11">
        <f>ROUND(G5*(($D$13*$C19)-$D$17),2)</f>
        <v>2305563.83</v>
      </c>
      <c r="J19">
        <v>0.995</v>
      </c>
      <c r="K19" s="11">
        <f>ROUND(K5*(($D$13*$J19)-$D$17),2)</f>
        <v>0</v>
      </c>
      <c r="L19" s="11">
        <f>ROUND(L5*(($L$13*$J19)-$L$17),2)</f>
        <v>0</v>
      </c>
    </row>
    <row r="20" spans="1:13" x14ac:dyDescent="0.25">
      <c r="A20">
        <v>5</v>
      </c>
      <c r="B20" t="s">
        <v>789</v>
      </c>
      <c r="D20" s="11">
        <f>ROUND(D6*(($D$13*$C18)-$D$17),2)</f>
        <v>14775846.35</v>
      </c>
      <c r="E20" s="11">
        <f>ROUND(E6*(($D$13*$C18)-$D$17),2)</f>
        <v>14695557.880000001</v>
      </c>
      <c r="G20" s="11">
        <f>ROUND(G6*(($D$13*$C18)-$D$17),2)</f>
        <v>14363329.75</v>
      </c>
      <c r="K20" s="11">
        <f>ROUND(K6*(($D$13*$J18)-$D$17),2)</f>
        <v>13288735.66</v>
      </c>
      <c r="L20" s="11">
        <f>ROUND(L6*(($L$13*$J18)-$L$17),2)</f>
        <v>13216527.810000001</v>
      </c>
    </row>
    <row r="21" spans="1:13" x14ac:dyDescent="0.25">
      <c r="A21">
        <v>6</v>
      </c>
      <c r="B21" t="s">
        <v>790</v>
      </c>
      <c r="D21" s="11">
        <f>ROUND(D7*(($D$13*$C19)-$D$17),2)</f>
        <v>3643105.25</v>
      </c>
      <c r="E21" s="11">
        <f>ROUND(E7*(($D$13*$C19)-$D$17),2)</f>
        <v>3730821.47</v>
      </c>
      <c r="G21" s="11">
        <f>ROUND(G7*(($D$13*$C19)-$D$17),2)</f>
        <v>1425257.64</v>
      </c>
      <c r="K21" s="11">
        <f>ROUND(K7*(($D$13*$J19)-$D$17),2)</f>
        <v>3419241.3</v>
      </c>
      <c r="L21" s="11">
        <f>ROUND(L7*(($L$13*$J19)-$L$17),2)</f>
        <v>3501567.48</v>
      </c>
    </row>
    <row r="22" spans="1:13" x14ac:dyDescent="0.25">
      <c r="A22">
        <v>7</v>
      </c>
      <c r="B22" t="s">
        <v>791</v>
      </c>
      <c r="D22" s="11">
        <f>IF(D12&gt;0,ROUND((((D18+D19+D20+D21)*-1)/D11)*D12,2),0)</f>
        <v>0</v>
      </c>
      <c r="E22" s="11">
        <f>IF(E12&gt;0,ROUND((((E18+E19+E20+E21)*-1)/E11)*E12,2),0)</f>
        <v>-122029</v>
      </c>
      <c r="G22" s="11">
        <f>IF(G12&gt;0,ROUND((((G18+G19+G20+G21)*-1)/G11)*G12,2),0)</f>
        <v>0</v>
      </c>
      <c r="K22" s="11">
        <f>IF(K12&gt;0,ROUND((((K18+K19+K20+K21)*-1)/K11)*K12,2),0)</f>
        <v>-1488159.89</v>
      </c>
      <c r="L22" s="11">
        <f>IF(L12&gt;0,ROUND((((L18+L19+L20+L21)*-1)/L11)*L12,2),0)</f>
        <v>-1771453.81</v>
      </c>
    </row>
    <row r="23" spans="1:13" x14ac:dyDescent="0.25">
      <c r="C23" s="54"/>
      <c r="D23" s="53">
        <f>SUM(D18:D22,D14)</f>
        <v>19280883.220000003</v>
      </c>
      <c r="E23" s="53">
        <f>SUM(E18:E22,E14)</f>
        <v>19041450.490000002</v>
      </c>
      <c r="F23" s="13">
        <f>D23-E23</f>
        <v>239432.73000000045</v>
      </c>
      <c r="G23" s="53">
        <f>SUM(G18:G22,G14)</f>
        <v>19163479.5</v>
      </c>
      <c r="H23" s="13">
        <f>G23-E23</f>
        <v>122029.00999999791</v>
      </c>
      <c r="J23" s="54"/>
      <c r="K23" s="53">
        <f>SUM(K18:K22,K14)</f>
        <v>16041847.050000001</v>
      </c>
      <c r="L23" s="53">
        <f>SUM(L18:L22,L14)</f>
        <v>15653029.120000001</v>
      </c>
      <c r="M23" s="13">
        <f>K23-L23</f>
        <v>388817.9299999997</v>
      </c>
    </row>
    <row r="25" spans="1:13" x14ac:dyDescent="0.25">
      <c r="A25" t="s">
        <v>795</v>
      </c>
      <c r="B25" t="s">
        <v>796</v>
      </c>
      <c r="D25" s="11">
        <f>SUM(D4:D7)</f>
        <v>1681.88</v>
      </c>
      <c r="E25" s="11">
        <f>SUM(E4:E7)</f>
        <v>1683</v>
      </c>
      <c r="G25" s="11">
        <f>SUM(G4:G7)</f>
        <v>1683</v>
      </c>
      <c r="K25" s="11">
        <v>1681.88</v>
      </c>
      <c r="L25" s="11">
        <v>1681.88</v>
      </c>
    </row>
    <row r="26" spans="1:13" x14ac:dyDescent="0.25">
      <c r="A26" t="s">
        <v>797</v>
      </c>
      <c r="B26" t="s">
        <v>798</v>
      </c>
      <c r="D26" s="11">
        <f>ROUND(D25*D13,2)</f>
        <v>16662822.449999999</v>
      </c>
      <c r="E26" s="11">
        <f>ROUND(E25*E13,2)</f>
        <v>16673918.58</v>
      </c>
      <c r="G26" s="11">
        <f>ROUND(G25*G13,2)</f>
        <v>16673918.58</v>
      </c>
      <c r="K26" s="11">
        <f>ROUND(K25*K13,2)</f>
        <v>16582378.130000001</v>
      </c>
      <c r="L26" s="11">
        <f>ROUND(L25*L13,2)</f>
        <v>16662822.449999999</v>
      </c>
    </row>
    <row r="27" spans="1:13" x14ac:dyDescent="0.25">
      <c r="A27" t="s">
        <v>799</v>
      </c>
      <c r="B27" t="s">
        <v>800</v>
      </c>
      <c r="D27" s="52">
        <v>0.20469999999999999</v>
      </c>
      <c r="E27" s="52">
        <v>0.20469999999999999</v>
      </c>
      <c r="G27" s="52">
        <v>0.20469999999999999</v>
      </c>
      <c r="K27" s="52">
        <v>0.13039999999999999</v>
      </c>
      <c r="L27" s="52">
        <v>0.13039999999999999</v>
      </c>
    </row>
    <row r="28" spans="1:13" x14ac:dyDescent="0.25">
      <c r="A28" t="s">
        <v>802</v>
      </c>
      <c r="B28" t="s">
        <v>801</v>
      </c>
      <c r="D28" s="53">
        <f>ROUND(D26*D27,2)</f>
        <v>3410879.76</v>
      </c>
      <c r="E28" s="53">
        <f>ROUND(E26*E27,2)</f>
        <v>3413151.13</v>
      </c>
      <c r="G28" s="53">
        <f>ROUND(G26*G27,2)</f>
        <v>3413151.13</v>
      </c>
      <c r="K28" s="53">
        <f>ROUND(K26*K27,2)</f>
        <v>2162342.11</v>
      </c>
      <c r="L28" s="53">
        <f>ROUND(L26*L27,2)</f>
        <v>2172832.0499999998</v>
      </c>
    </row>
    <row r="29" spans="1:13" x14ac:dyDescent="0.25">
      <c r="K29" s="11"/>
    </row>
    <row r="30" spans="1:13" x14ac:dyDescent="0.25">
      <c r="B30" t="s">
        <v>803</v>
      </c>
      <c r="D30" s="53">
        <f>D28+D23</f>
        <v>22691762.980000004</v>
      </c>
      <c r="E30" s="53">
        <f>E28+E23</f>
        <v>22454601.620000001</v>
      </c>
      <c r="G30" s="53">
        <f>G28+G23</f>
        <v>22576630.629999999</v>
      </c>
      <c r="K30" s="53">
        <f>K28+K23</f>
        <v>18204189.16</v>
      </c>
      <c r="L30" s="53">
        <f>L28+L23</f>
        <v>17825861.170000002</v>
      </c>
    </row>
  </sheetData>
  <phoneticPr fontId="17" type="noConversion"/>
  <pageMargins left="0.7" right="0.7" top="0.75" bottom="0.75" header="0.3" footer="0.3"/>
  <pageSetup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5C5C-4B42-4DCC-99C4-44EAE0776A81}">
  <dimension ref="A1:T323"/>
  <sheetViews>
    <sheetView workbookViewId="0">
      <selection activeCell="C3" sqref="C3:D3"/>
    </sheetView>
  </sheetViews>
  <sheetFormatPr defaultRowHeight="15" x14ac:dyDescent="0.25"/>
  <cols>
    <col min="2" max="2" width="20.42578125" customWidth="1"/>
    <col min="5" max="6" width="8.85546875" hidden="1" customWidth="1"/>
    <col min="7" max="7" width="12.5703125" hidden="1" customWidth="1"/>
    <col min="8" max="9" width="8.85546875" hidden="1" customWidth="1"/>
    <col min="10" max="13" width="12" hidden="1" customWidth="1"/>
    <col min="14" max="14" width="12.5703125" hidden="1" customWidth="1"/>
    <col min="15" max="16" width="8.85546875" hidden="1" customWidth="1"/>
    <col min="17" max="17" width="8.7109375" style="19" hidden="1" customWidth="1"/>
    <col min="18" max="18" width="10.140625" customWidth="1"/>
    <col min="19" max="19" width="13" bestFit="1" customWidth="1"/>
  </cols>
  <sheetData>
    <row r="1" spans="1:20" ht="36.75" x14ac:dyDescent="0.25">
      <c r="A1" t="s">
        <v>1</v>
      </c>
      <c r="B1" t="s">
        <v>331</v>
      </c>
      <c r="C1" s="17" t="s">
        <v>332</v>
      </c>
      <c r="D1" s="17" t="s">
        <v>742</v>
      </c>
      <c r="E1" s="15" t="s">
        <v>324</v>
      </c>
      <c r="F1" s="15" t="s">
        <v>325</v>
      </c>
      <c r="G1" s="16" t="s">
        <v>333</v>
      </c>
      <c r="H1" s="16" t="s">
        <v>334</v>
      </c>
      <c r="I1" s="16" t="s">
        <v>335</v>
      </c>
      <c r="J1" s="15" t="s">
        <v>344</v>
      </c>
      <c r="K1" s="15" t="s">
        <v>345</v>
      </c>
      <c r="L1" s="15" t="s">
        <v>326</v>
      </c>
      <c r="M1" s="15" t="s">
        <v>327</v>
      </c>
      <c r="N1" s="16" t="s">
        <v>328</v>
      </c>
      <c r="O1" s="16" t="s">
        <v>329</v>
      </c>
      <c r="P1" s="16" t="s">
        <v>330</v>
      </c>
      <c r="Q1" s="14" t="s">
        <v>342</v>
      </c>
      <c r="S1" s="39">
        <f>COLUMN(S1)</f>
        <v>19</v>
      </c>
      <c r="T1" s="39">
        <f>COLUMN(T1)</f>
        <v>20</v>
      </c>
    </row>
    <row r="2" spans="1:20" ht="32.25" customHeight="1" x14ac:dyDescent="0.25">
      <c r="E2" s="22">
        <v>72728</v>
      </c>
      <c r="F2" s="22">
        <v>75419</v>
      </c>
      <c r="G2" s="22">
        <f>ROUND(1100*12*1.02,2)</f>
        <v>13464</v>
      </c>
      <c r="H2" s="24">
        <v>0.1797</v>
      </c>
      <c r="I2" s="24">
        <v>0.17330000000000001</v>
      </c>
      <c r="J2" s="22">
        <v>107955</v>
      </c>
      <c r="K2" s="22">
        <v>111950</v>
      </c>
      <c r="L2" s="22">
        <v>52173</v>
      </c>
      <c r="M2" s="22">
        <v>54103</v>
      </c>
      <c r="N2" s="22">
        <f>ROUND(1100*12*1.43,2)</f>
        <v>18876</v>
      </c>
      <c r="O2" s="24">
        <v>0.22600000000000001</v>
      </c>
      <c r="P2" s="24">
        <v>0.18559999999999999</v>
      </c>
      <c r="Q2" s="23">
        <v>17</v>
      </c>
      <c r="R2" s="5" t="s">
        <v>359</v>
      </c>
      <c r="S2" s="37" t="s">
        <v>706</v>
      </c>
      <c r="T2" s="37" t="s">
        <v>707</v>
      </c>
    </row>
    <row r="3" spans="1:20" x14ac:dyDescent="0.25">
      <c r="A3" t="s">
        <v>4</v>
      </c>
      <c r="B3" t="s">
        <v>0</v>
      </c>
      <c r="C3" s="21">
        <v>1</v>
      </c>
      <c r="D3" s="21">
        <v>0</v>
      </c>
      <c r="R3" t="str">
        <f t="shared" ref="R3:R66" si="0">A3</f>
        <v>14005</v>
      </c>
      <c r="S3" s="38">
        <v>0.68179999999999996</v>
      </c>
      <c r="T3" s="38">
        <v>0.26800000000000002</v>
      </c>
    </row>
    <row r="4" spans="1:20" x14ac:dyDescent="0.25">
      <c r="A4" t="s">
        <v>5</v>
      </c>
      <c r="B4" t="s">
        <v>361</v>
      </c>
      <c r="C4" s="21">
        <v>1</v>
      </c>
      <c r="D4" s="21">
        <v>4.0000000000000036E-2</v>
      </c>
      <c r="E4" s="18"/>
      <c r="F4" s="18"/>
      <c r="G4" s="19"/>
      <c r="H4" s="20"/>
      <c r="I4" s="20"/>
      <c r="J4" s="20"/>
      <c r="K4" s="20"/>
      <c r="L4" s="20"/>
      <c r="M4" s="20"/>
      <c r="N4" s="19"/>
      <c r="O4" s="20"/>
      <c r="P4" s="20"/>
      <c r="R4" t="str">
        <f t="shared" si="0"/>
        <v>21226</v>
      </c>
      <c r="S4" s="38">
        <v>0.22020000000000001</v>
      </c>
      <c r="T4" s="38">
        <v>0.21550000000000002</v>
      </c>
    </row>
    <row r="5" spans="1:20" x14ac:dyDescent="0.25">
      <c r="A5" t="s">
        <v>6</v>
      </c>
      <c r="B5" t="s">
        <v>362</v>
      </c>
      <c r="C5" s="21">
        <v>1</v>
      </c>
      <c r="D5" s="21">
        <v>2.0000000000000018E-2</v>
      </c>
      <c r="E5" s="18"/>
      <c r="F5" s="18"/>
      <c r="G5" s="19"/>
      <c r="H5" s="20"/>
      <c r="I5" s="20"/>
      <c r="J5" s="20"/>
      <c r="K5" s="20"/>
      <c r="L5" s="20"/>
      <c r="M5" s="20"/>
      <c r="N5" s="19"/>
      <c r="O5" s="20"/>
      <c r="P5" s="20"/>
      <c r="R5" t="str">
        <f t="shared" si="0"/>
        <v>22017</v>
      </c>
      <c r="S5" s="38">
        <v>0.42359999999999998</v>
      </c>
      <c r="T5" s="38">
        <v>0.16000000000000003</v>
      </c>
    </row>
    <row r="6" spans="1:20" x14ac:dyDescent="0.25">
      <c r="A6" t="s">
        <v>7</v>
      </c>
      <c r="B6" t="s">
        <v>363</v>
      </c>
      <c r="C6" s="21">
        <v>1.1200000000000001</v>
      </c>
      <c r="D6" s="21">
        <v>4.0000000000000036E-2</v>
      </c>
      <c r="E6" s="18"/>
      <c r="F6" s="18"/>
      <c r="G6" s="19"/>
      <c r="H6" s="20"/>
      <c r="I6" s="20"/>
      <c r="J6" s="20"/>
      <c r="K6" s="20"/>
      <c r="L6" s="20"/>
      <c r="M6" s="20"/>
      <c r="N6" s="19"/>
      <c r="O6" s="20"/>
      <c r="P6" s="20"/>
      <c r="R6" t="str">
        <f t="shared" si="0"/>
        <v>29103</v>
      </c>
      <c r="S6" s="38">
        <v>0.31879999999999997</v>
      </c>
      <c r="T6" s="38">
        <v>0.24119999999999997</v>
      </c>
    </row>
    <row r="7" spans="1:20" x14ac:dyDescent="0.25">
      <c r="A7" t="s">
        <v>8</v>
      </c>
      <c r="B7" t="s">
        <v>364</v>
      </c>
      <c r="C7" s="21">
        <v>1.1350000000000002</v>
      </c>
      <c r="D7" s="21">
        <v>2.4999999999999911E-2</v>
      </c>
      <c r="E7" s="18"/>
      <c r="F7" s="18"/>
      <c r="G7" s="19"/>
      <c r="H7" s="20"/>
      <c r="I7" s="20"/>
      <c r="J7" s="20"/>
      <c r="K7" s="20"/>
      <c r="L7" s="20"/>
      <c r="M7" s="20"/>
      <c r="N7" s="19"/>
      <c r="O7" s="20"/>
      <c r="P7" s="20"/>
      <c r="R7" t="str">
        <f t="shared" si="0"/>
        <v>31016</v>
      </c>
      <c r="S7" s="38">
        <v>0.37990000000000002</v>
      </c>
      <c r="T7" s="38">
        <v>0.24150000000000005</v>
      </c>
    </row>
    <row r="8" spans="1:20" x14ac:dyDescent="0.25">
      <c r="A8" t="s">
        <v>9</v>
      </c>
      <c r="B8" t="s">
        <v>365</v>
      </c>
      <c r="C8" s="21">
        <v>1</v>
      </c>
      <c r="D8" s="21">
        <v>0</v>
      </c>
      <c r="E8" s="18"/>
      <c r="F8" s="18"/>
      <c r="G8" s="19"/>
      <c r="H8" s="20"/>
      <c r="I8" s="20"/>
      <c r="J8" s="20"/>
      <c r="K8" s="20"/>
      <c r="L8" s="20"/>
      <c r="M8" s="20"/>
      <c r="N8" s="19"/>
      <c r="O8" s="20"/>
      <c r="P8" s="20"/>
      <c r="R8" t="str">
        <f t="shared" si="0"/>
        <v>02420</v>
      </c>
      <c r="S8" s="38">
        <v>0.35139999999999999</v>
      </c>
      <c r="T8" s="38">
        <v>0.24580000000000002</v>
      </c>
    </row>
    <row r="9" spans="1:20" x14ac:dyDescent="0.25">
      <c r="A9" t="s">
        <v>10</v>
      </c>
      <c r="B9" t="s">
        <v>366</v>
      </c>
      <c r="C9" s="21">
        <v>1.1350000000000002</v>
      </c>
      <c r="D9" s="21">
        <v>0</v>
      </c>
      <c r="E9" s="18"/>
      <c r="F9" s="18"/>
      <c r="G9" s="19"/>
      <c r="H9" s="20"/>
      <c r="I9" s="20"/>
      <c r="J9" s="20"/>
      <c r="K9" s="20"/>
      <c r="L9" s="20"/>
      <c r="M9" s="20"/>
      <c r="N9" s="19"/>
      <c r="O9" s="20"/>
      <c r="P9" s="20"/>
      <c r="R9" t="str">
        <f t="shared" si="0"/>
        <v>17408</v>
      </c>
      <c r="S9" s="38">
        <v>0.56840000000000002</v>
      </c>
      <c r="T9" s="38">
        <v>0.26600000000000001</v>
      </c>
    </row>
    <row r="10" spans="1:20" x14ac:dyDescent="0.25">
      <c r="A10" t="s">
        <v>11</v>
      </c>
      <c r="B10" t="s">
        <v>367</v>
      </c>
      <c r="C10" s="21">
        <v>1.18</v>
      </c>
      <c r="D10" s="21">
        <v>4.0000000000000036E-2</v>
      </c>
      <c r="E10" s="18"/>
      <c r="F10" s="18"/>
      <c r="G10" s="19"/>
      <c r="H10" s="20"/>
      <c r="I10" s="20"/>
      <c r="J10" s="20"/>
      <c r="K10" s="20"/>
      <c r="L10" s="20"/>
      <c r="M10" s="20"/>
      <c r="N10" s="19"/>
      <c r="O10" s="20"/>
      <c r="P10" s="20"/>
      <c r="R10" t="str">
        <f t="shared" si="0"/>
        <v>18303</v>
      </c>
      <c r="S10" s="38">
        <v>8.8300000000000003E-2</v>
      </c>
      <c r="T10" s="38">
        <v>0.20450000000000002</v>
      </c>
    </row>
    <row r="11" spans="1:20" x14ac:dyDescent="0.25">
      <c r="A11" t="s">
        <v>12</v>
      </c>
      <c r="B11" t="s">
        <v>368</v>
      </c>
      <c r="C11" s="21">
        <v>1.06</v>
      </c>
      <c r="D11" s="21">
        <v>4.0000000000000036E-2</v>
      </c>
      <c r="E11" s="18"/>
      <c r="F11" s="18"/>
      <c r="G11" s="19"/>
      <c r="H11" s="20"/>
      <c r="I11" s="20"/>
      <c r="J11" s="20"/>
      <c r="K11" s="20"/>
      <c r="L11" s="20"/>
      <c r="M11" s="20"/>
      <c r="N11" s="19"/>
      <c r="O11" s="20"/>
      <c r="P11" s="20"/>
      <c r="R11" t="str">
        <f t="shared" si="0"/>
        <v>06119</v>
      </c>
      <c r="S11" s="38">
        <v>0.373</v>
      </c>
      <c r="T11" s="38">
        <v>0.22719999999999996</v>
      </c>
    </row>
    <row r="12" spans="1:20" x14ac:dyDescent="0.25">
      <c r="A12" t="s">
        <v>13</v>
      </c>
      <c r="B12" t="s">
        <v>369</v>
      </c>
      <c r="C12" s="21">
        <v>1.18</v>
      </c>
      <c r="D12" s="21">
        <v>0</v>
      </c>
      <c r="E12" s="18"/>
      <c r="F12" s="18"/>
      <c r="G12" s="19"/>
      <c r="H12" s="20"/>
      <c r="I12" s="20"/>
      <c r="J12" s="20"/>
      <c r="K12" s="20"/>
      <c r="L12" s="20"/>
      <c r="M12" s="20"/>
      <c r="N12" s="19"/>
      <c r="O12" s="20"/>
      <c r="P12" s="20"/>
      <c r="R12" t="str">
        <f t="shared" si="0"/>
        <v>17405</v>
      </c>
      <c r="S12" s="38">
        <v>0.20899999999999999</v>
      </c>
      <c r="T12" s="38">
        <v>0.21579999999999999</v>
      </c>
    </row>
    <row r="13" spans="1:20" x14ac:dyDescent="0.25">
      <c r="A13" t="s">
        <v>14</v>
      </c>
      <c r="B13" t="s">
        <v>370</v>
      </c>
      <c r="C13" s="21">
        <v>1.0750000000000002</v>
      </c>
      <c r="D13" s="21">
        <v>0</v>
      </c>
      <c r="E13" s="18"/>
      <c r="F13" s="18"/>
      <c r="G13" s="19"/>
      <c r="H13" s="20"/>
      <c r="I13" s="20"/>
      <c r="J13" s="20"/>
      <c r="K13" s="20"/>
      <c r="L13" s="20"/>
      <c r="M13" s="20"/>
      <c r="N13" s="19"/>
      <c r="O13" s="20"/>
      <c r="P13" s="20"/>
      <c r="R13" t="str">
        <f t="shared" si="0"/>
        <v>37501</v>
      </c>
      <c r="S13" s="38">
        <v>0.38069999999999998</v>
      </c>
      <c r="T13" s="38">
        <v>0.20469999999999999</v>
      </c>
    </row>
    <row r="14" spans="1:20" x14ac:dyDescent="0.25">
      <c r="A14" t="s">
        <v>15</v>
      </c>
      <c r="B14" t="s">
        <v>371</v>
      </c>
      <c r="C14" s="21">
        <v>1</v>
      </c>
      <c r="D14" s="21">
        <v>0</v>
      </c>
      <c r="E14" s="18"/>
      <c r="F14" s="18"/>
      <c r="G14" s="19"/>
      <c r="H14" s="20"/>
      <c r="I14" s="20"/>
      <c r="J14" s="20"/>
      <c r="K14" s="20"/>
      <c r="L14" s="20"/>
      <c r="M14" s="20"/>
      <c r="N14" s="19"/>
      <c r="O14" s="20"/>
      <c r="P14" s="20"/>
      <c r="R14" t="str">
        <f t="shared" si="0"/>
        <v>01122</v>
      </c>
      <c r="S14" s="38">
        <v>0</v>
      </c>
      <c r="T14" s="38">
        <v>0</v>
      </c>
    </row>
    <row r="15" spans="1:20" x14ac:dyDescent="0.25">
      <c r="A15" t="s">
        <v>16</v>
      </c>
      <c r="B15" t="s">
        <v>372</v>
      </c>
      <c r="C15" s="21">
        <v>1.06</v>
      </c>
      <c r="D15" s="21">
        <v>0</v>
      </c>
      <c r="E15" s="18"/>
      <c r="F15" s="18"/>
      <c r="G15" s="19"/>
      <c r="H15" s="20"/>
      <c r="I15" s="20"/>
      <c r="J15" s="20"/>
      <c r="K15" s="20"/>
      <c r="L15" s="20"/>
      <c r="M15" s="20"/>
      <c r="N15" s="19"/>
      <c r="O15" s="20"/>
      <c r="P15" s="20"/>
      <c r="R15" t="str">
        <f t="shared" si="0"/>
        <v>27403</v>
      </c>
      <c r="S15" s="38">
        <v>0.4975</v>
      </c>
      <c r="T15" s="38">
        <v>0.31210000000000004</v>
      </c>
    </row>
    <row r="16" spans="1:20" x14ac:dyDescent="0.25">
      <c r="A16" t="s">
        <v>17</v>
      </c>
      <c r="B16" t="s">
        <v>373</v>
      </c>
      <c r="C16" s="21">
        <v>1</v>
      </c>
      <c r="D16" s="21">
        <v>0</v>
      </c>
      <c r="E16" s="18"/>
      <c r="F16" s="18"/>
      <c r="G16" s="19"/>
      <c r="H16" s="20"/>
      <c r="I16" s="20"/>
      <c r="J16" s="20"/>
      <c r="K16" s="20"/>
      <c r="L16" s="20"/>
      <c r="M16" s="20"/>
      <c r="N16" s="19"/>
      <c r="O16" s="20"/>
      <c r="P16" s="20"/>
      <c r="R16" t="str">
        <f t="shared" si="0"/>
        <v>20203</v>
      </c>
      <c r="S16" s="38">
        <v>0.30769999999999997</v>
      </c>
      <c r="T16" s="38">
        <v>0.20540000000000003</v>
      </c>
    </row>
    <row r="17" spans="1:20" x14ac:dyDescent="0.25">
      <c r="A17" t="s">
        <v>18</v>
      </c>
      <c r="B17" t="s">
        <v>374</v>
      </c>
      <c r="C17" s="21">
        <v>1.1200000000000001</v>
      </c>
      <c r="D17" s="21">
        <v>2.0000000000000018E-2</v>
      </c>
      <c r="E17" s="18"/>
      <c r="F17" s="18"/>
      <c r="G17" s="19"/>
      <c r="H17" s="20"/>
      <c r="I17" s="20"/>
      <c r="J17" s="20"/>
      <c r="K17" s="20"/>
      <c r="L17" s="20"/>
      <c r="M17" s="20"/>
      <c r="N17" s="19"/>
      <c r="O17" s="20"/>
      <c r="P17" s="20"/>
      <c r="R17" t="str">
        <f t="shared" si="0"/>
        <v>37503</v>
      </c>
      <c r="S17" s="38">
        <v>0.4617</v>
      </c>
      <c r="T17" s="38">
        <v>0.19040000000000001</v>
      </c>
    </row>
    <row r="18" spans="1:20" x14ac:dyDescent="0.25">
      <c r="A18" t="s">
        <v>19</v>
      </c>
      <c r="B18" t="s">
        <v>375</v>
      </c>
      <c r="C18" s="21">
        <v>1</v>
      </c>
      <c r="D18" s="21">
        <v>0</v>
      </c>
      <c r="E18" s="18"/>
      <c r="F18" s="18"/>
      <c r="G18" s="19"/>
      <c r="H18" s="20"/>
      <c r="I18" s="20"/>
      <c r="J18" s="20"/>
      <c r="K18" s="20"/>
      <c r="L18" s="20"/>
      <c r="M18" s="20"/>
      <c r="N18" s="19"/>
      <c r="O18" s="20"/>
      <c r="P18" s="20"/>
      <c r="R18" t="str">
        <f t="shared" si="0"/>
        <v>21234</v>
      </c>
      <c r="S18" s="38">
        <v>0.40260000000000001</v>
      </c>
      <c r="T18" s="38">
        <v>0.29000000000000004</v>
      </c>
    </row>
    <row r="19" spans="1:20" x14ac:dyDescent="0.25">
      <c r="A19" t="s">
        <v>20</v>
      </c>
      <c r="B19" t="s">
        <v>376</v>
      </c>
      <c r="C19" s="21">
        <v>1.18</v>
      </c>
      <c r="D19" s="21">
        <v>0</v>
      </c>
      <c r="E19" s="18"/>
      <c r="F19" s="18"/>
      <c r="G19" s="19"/>
      <c r="H19" s="20"/>
      <c r="I19" s="20"/>
      <c r="J19" s="20"/>
      <c r="K19" s="20"/>
      <c r="L19" s="20"/>
      <c r="M19" s="20"/>
      <c r="N19" s="19"/>
      <c r="O19" s="20"/>
      <c r="P19" s="20"/>
      <c r="R19" t="str">
        <f t="shared" si="0"/>
        <v>18100</v>
      </c>
      <c r="S19" s="38">
        <v>0.62960000000000005</v>
      </c>
      <c r="T19" s="38">
        <v>0.26849999999999996</v>
      </c>
    </row>
    <row r="20" spans="1:20" x14ac:dyDescent="0.25">
      <c r="A20" t="s">
        <v>21</v>
      </c>
      <c r="B20" t="s">
        <v>377</v>
      </c>
      <c r="C20" s="21">
        <v>1</v>
      </c>
      <c r="D20" s="21">
        <v>0</v>
      </c>
      <c r="E20" s="18"/>
      <c r="F20" s="18"/>
      <c r="G20" s="19"/>
      <c r="H20" s="20"/>
      <c r="I20" s="20"/>
      <c r="J20" s="20"/>
      <c r="K20" s="20"/>
      <c r="L20" s="20"/>
      <c r="M20" s="20"/>
      <c r="N20" s="19"/>
      <c r="O20" s="20"/>
      <c r="P20" s="20"/>
      <c r="R20" t="str">
        <f t="shared" si="0"/>
        <v>24111</v>
      </c>
      <c r="S20" s="38">
        <v>0.94989999999999997</v>
      </c>
      <c r="T20" s="38">
        <v>0.21299999999999997</v>
      </c>
    </row>
    <row r="21" spans="1:20" x14ac:dyDescent="0.25">
      <c r="A21" t="s">
        <v>22</v>
      </c>
      <c r="B21" t="s">
        <v>378</v>
      </c>
      <c r="C21" s="21">
        <v>1</v>
      </c>
      <c r="D21" s="21">
        <v>0</v>
      </c>
      <c r="E21" s="18"/>
      <c r="F21" s="18"/>
      <c r="G21" s="19"/>
      <c r="H21" s="20"/>
      <c r="I21" s="20"/>
      <c r="J21" s="20"/>
      <c r="K21" s="20"/>
      <c r="L21" s="20"/>
      <c r="M21" s="20"/>
      <c r="N21" s="19"/>
      <c r="O21" s="20"/>
      <c r="P21" s="20"/>
      <c r="R21" t="str">
        <f t="shared" si="0"/>
        <v>09075</v>
      </c>
      <c r="S21" s="38">
        <v>0.93700000000000006</v>
      </c>
      <c r="T21" s="38">
        <v>0.15790000000000004</v>
      </c>
    </row>
    <row r="22" spans="1:20" x14ac:dyDescent="0.25">
      <c r="A22" t="s">
        <v>23</v>
      </c>
      <c r="B22" t="s">
        <v>379</v>
      </c>
      <c r="C22" s="21">
        <v>1</v>
      </c>
      <c r="D22" s="21">
        <v>0</v>
      </c>
      <c r="E22" s="18"/>
      <c r="F22" s="18"/>
      <c r="G22" s="19"/>
      <c r="H22" s="20"/>
      <c r="I22" s="20"/>
      <c r="J22" s="20"/>
      <c r="K22" s="20"/>
      <c r="L22" s="20"/>
      <c r="M22" s="20"/>
      <c r="N22" s="19"/>
      <c r="O22" s="20"/>
      <c r="P22" s="20"/>
      <c r="R22" t="str">
        <f t="shared" si="0"/>
        <v>16046</v>
      </c>
      <c r="S22" s="38">
        <v>0.83330000000000004</v>
      </c>
      <c r="T22" s="38">
        <v>7.999999999999996E-2</v>
      </c>
    </row>
    <row r="23" spans="1:20" x14ac:dyDescent="0.25">
      <c r="A23" t="s">
        <v>24</v>
      </c>
      <c r="B23" t="s">
        <v>380</v>
      </c>
      <c r="C23" s="21">
        <v>1.1350000000000002</v>
      </c>
      <c r="D23" s="21">
        <v>0</v>
      </c>
      <c r="E23" s="18"/>
      <c r="F23" s="18"/>
      <c r="G23" s="19"/>
      <c r="H23" s="20"/>
      <c r="I23" s="20"/>
      <c r="J23" s="20"/>
      <c r="K23" s="20"/>
      <c r="L23" s="20"/>
      <c r="M23" s="20"/>
      <c r="N23" s="19"/>
      <c r="O23" s="20"/>
      <c r="P23" s="20"/>
      <c r="R23" t="str">
        <f t="shared" si="0"/>
        <v>29100</v>
      </c>
      <c r="S23" s="38">
        <v>0.58789999999999998</v>
      </c>
      <c r="T23" s="38">
        <v>0.2127</v>
      </c>
    </row>
    <row r="24" spans="1:20" x14ac:dyDescent="0.25">
      <c r="A24" t="s">
        <v>25</v>
      </c>
      <c r="B24" t="s">
        <v>381</v>
      </c>
      <c r="C24" s="21">
        <v>1.0750000000000002</v>
      </c>
      <c r="D24" s="21">
        <v>2.4999999999999911E-2</v>
      </c>
      <c r="E24" s="18"/>
      <c r="F24" s="18"/>
      <c r="G24" s="19"/>
      <c r="H24" s="20"/>
      <c r="I24" s="20"/>
      <c r="J24" s="20"/>
      <c r="K24" s="20"/>
      <c r="L24" s="20"/>
      <c r="M24" s="20"/>
      <c r="N24" s="19"/>
      <c r="O24" s="20"/>
      <c r="P24" s="20"/>
      <c r="R24" t="str">
        <f t="shared" si="0"/>
        <v>06117</v>
      </c>
      <c r="S24" s="38">
        <v>0.16250000000000001</v>
      </c>
      <c r="T24" s="38">
        <v>0.20279999999999998</v>
      </c>
    </row>
    <row r="25" spans="1:20" x14ac:dyDescent="0.25">
      <c r="A25" t="s">
        <v>26</v>
      </c>
      <c r="B25" t="s">
        <v>382</v>
      </c>
      <c r="C25" s="21">
        <v>1</v>
      </c>
      <c r="D25" s="21">
        <v>0</v>
      </c>
      <c r="E25" s="18"/>
      <c r="F25" s="18"/>
      <c r="G25" s="19"/>
      <c r="H25" s="20"/>
      <c r="I25" s="20"/>
      <c r="J25" s="20"/>
      <c r="K25" s="20"/>
      <c r="L25" s="20"/>
      <c r="M25" s="20"/>
      <c r="N25" s="19"/>
      <c r="O25" s="20"/>
      <c r="P25" s="20"/>
      <c r="R25" t="str">
        <f t="shared" si="0"/>
        <v>05401</v>
      </c>
      <c r="S25" s="38">
        <v>0.81299999999999994</v>
      </c>
      <c r="T25" s="38">
        <v>0.21240000000000003</v>
      </c>
    </row>
    <row r="26" spans="1:20" x14ac:dyDescent="0.25">
      <c r="A26" t="s">
        <v>27</v>
      </c>
      <c r="B26" t="s">
        <v>383</v>
      </c>
      <c r="C26" s="21">
        <v>1.06</v>
      </c>
      <c r="D26" s="21">
        <v>2.0000000000000018E-2</v>
      </c>
      <c r="E26" s="18"/>
      <c r="F26" s="18"/>
      <c r="G26" s="19"/>
      <c r="H26" s="20"/>
      <c r="I26" s="20"/>
      <c r="J26" s="20"/>
      <c r="K26" s="20"/>
      <c r="L26" s="20"/>
      <c r="M26" s="20"/>
      <c r="N26" s="19"/>
      <c r="O26" s="20"/>
      <c r="P26" s="20"/>
      <c r="R26" t="str">
        <f t="shared" si="0"/>
        <v>27019</v>
      </c>
      <c r="S26" s="38">
        <v>0.28889999999999999</v>
      </c>
      <c r="T26" s="38">
        <v>0.1089</v>
      </c>
    </row>
    <row r="27" spans="1:20" x14ac:dyDescent="0.25">
      <c r="A27" t="s">
        <v>28</v>
      </c>
      <c r="B27" t="s">
        <v>384</v>
      </c>
      <c r="C27" s="21">
        <v>1</v>
      </c>
      <c r="D27" s="21">
        <v>0</v>
      </c>
      <c r="E27" s="18"/>
      <c r="F27" s="18"/>
      <c r="G27" s="19"/>
      <c r="H27" s="20"/>
      <c r="I27" s="20"/>
      <c r="J27" s="20"/>
      <c r="K27" s="20"/>
      <c r="L27" s="20"/>
      <c r="M27" s="20"/>
      <c r="N27" s="19"/>
      <c r="O27" s="20"/>
      <c r="P27" s="20"/>
      <c r="R27" t="str">
        <f t="shared" si="0"/>
        <v>04228</v>
      </c>
      <c r="S27" s="38">
        <v>0.41970000000000002</v>
      </c>
      <c r="T27" s="38">
        <v>0.21030000000000004</v>
      </c>
    </row>
    <row r="28" spans="1:20" x14ac:dyDescent="0.25">
      <c r="A28" t="s">
        <v>29</v>
      </c>
      <c r="B28" t="s">
        <v>385</v>
      </c>
      <c r="C28" s="21">
        <v>1</v>
      </c>
      <c r="D28" s="21">
        <v>4.0000000000000036E-2</v>
      </c>
      <c r="E28" s="18"/>
      <c r="F28" s="18"/>
      <c r="G28" s="19"/>
      <c r="H28" s="20"/>
      <c r="I28" s="20"/>
      <c r="J28" s="20"/>
      <c r="K28" s="20"/>
      <c r="L28" s="20"/>
      <c r="M28" s="20"/>
      <c r="N28" s="19"/>
      <c r="O28" s="20"/>
      <c r="P28" s="20"/>
      <c r="R28" t="str">
        <f t="shared" si="0"/>
        <v>04222</v>
      </c>
      <c r="S28" s="38">
        <v>0.4456</v>
      </c>
      <c r="T28" s="38">
        <v>0.15139999999999998</v>
      </c>
    </row>
    <row r="29" spans="1:20" x14ac:dyDescent="0.25">
      <c r="A29" t="s">
        <v>30</v>
      </c>
      <c r="B29" t="s">
        <v>386</v>
      </c>
      <c r="C29" s="21">
        <v>1</v>
      </c>
      <c r="D29" s="21">
        <v>0</v>
      </c>
      <c r="E29" s="18"/>
      <c r="F29" s="18"/>
      <c r="G29" s="19"/>
      <c r="H29" s="20"/>
      <c r="I29" s="20"/>
      <c r="J29" s="20"/>
      <c r="K29" s="20"/>
      <c r="L29" s="20"/>
      <c r="M29" s="20"/>
      <c r="N29" s="19"/>
      <c r="O29" s="20"/>
      <c r="P29" s="20"/>
      <c r="R29" t="str">
        <f t="shared" si="0"/>
        <v>08401</v>
      </c>
      <c r="S29" s="38">
        <v>0.53620000000000001</v>
      </c>
      <c r="T29" s="38">
        <v>0.19530000000000003</v>
      </c>
    </row>
    <row r="30" spans="1:20" x14ac:dyDescent="0.25">
      <c r="A30" t="s">
        <v>31</v>
      </c>
      <c r="B30" t="s">
        <v>32</v>
      </c>
      <c r="C30" s="21">
        <v>1.18</v>
      </c>
      <c r="D30" s="21">
        <v>0</v>
      </c>
      <c r="E30" s="18"/>
      <c r="F30" s="18"/>
      <c r="G30" s="19"/>
      <c r="H30" s="20"/>
      <c r="I30" s="20"/>
      <c r="J30" s="20"/>
      <c r="K30" s="20"/>
      <c r="L30" s="20"/>
      <c r="M30" s="20"/>
      <c r="N30" s="19"/>
      <c r="O30" s="20"/>
      <c r="P30" s="20"/>
      <c r="R30" t="str">
        <f t="shared" si="0"/>
        <v>18901</v>
      </c>
      <c r="S30" s="38">
        <v>0.4829</v>
      </c>
      <c r="T30" s="38">
        <v>9.98E-2</v>
      </c>
    </row>
    <row r="31" spans="1:20" x14ac:dyDescent="0.25">
      <c r="A31" t="s">
        <v>33</v>
      </c>
      <c r="B31" t="s">
        <v>387</v>
      </c>
      <c r="C31" s="21">
        <v>1</v>
      </c>
      <c r="D31" s="21">
        <v>2.0000000000000018E-2</v>
      </c>
      <c r="E31" s="18"/>
      <c r="F31" s="18"/>
      <c r="G31" s="19"/>
      <c r="H31" s="20"/>
      <c r="I31" s="20"/>
      <c r="J31" s="20"/>
      <c r="K31" s="20"/>
      <c r="L31" s="20"/>
      <c r="M31" s="20"/>
      <c r="N31" s="19"/>
      <c r="O31" s="20"/>
      <c r="P31" s="20"/>
      <c r="R31" t="str">
        <f t="shared" si="0"/>
        <v>20215</v>
      </c>
      <c r="S31" s="38">
        <v>0.38140000000000002</v>
      </c>
      <c r="T31" s="38">
        <v>0.20540000000000003</v>
      </c>
    </row>
    <row r="32" spans="1:20" x14ac:dyDescent="0.25">
      <c r="A32" t="s">
        <v>34</v>
      </c>
      <c r="B32" t="s">
        <v>388</v>
      </c>
      <c r="C32" s="21">
        <v>1.18</v>
      </c>
      <c r="D32" s="21">
        <v>4.0000000000000036E-2</v>
      </c>
      <c r="E32" s="18"/>
      <c r="F32" s="18"/>
      <c r="G32" s="19"/>
      <c r="H32" s="20"/>
      <c r="I32" s="20"/>
      <c r="J32" s="20"/>
      <c r="K32" s="20"/>
      <c r="L32" s="20"/>
      <c r="M32" s="20"/>
      <c r="N32" s="19"/>
      <c r="O32" s="20"/>
      <c r="P32" s="20"/>
      <c r="R32" t="str">
        <f t="shared" si="0"/>
        <v>18401</v>
      </c>
      <c r="S32" s="38">
        <v>0.3916</v>
      </c>
      <c r="T32" s="38">
        <v>0.27210000000000001</v>
      </c>
    </row>
    <row r="33" spans="1:20" x14ac:dyDescent="0.25">
      <c r="A33" t="s">
        <v>35</v>
      </c>
      <c r="B33" t="s">
        <v>389</v>
      </c>
      <c r="C33" s="21">
        <v>1</v>
      </c>
      <c r="D33" s="21">
        <v>4.0000000000000036E-2</v>
      </c>
      <c r="E33" s="18"/>
      <c r="F33" s="18"/>
      <c r="G33" s="19"/>
      <c r="H33" s="20"/>
      <c r="I33" s="20"/>
      <c r="J33" s="20"/>
      <c r="K33" s="20"/>
      <c r="L33" s="20"/>
      <c r="M33" s="20"/>
      <c r="N33" s="19"/>
      <c r="O33" s="20"/>
      <c r="P33" s="20"/>
      <c r="R33" t="str">
        <f t="shared" si="0"/>
        <v>32356</v>
      </c>
      <c r="S33" s="38">
        <v>0.41670000000000001</v>
      </c>
      <c r="T33" s="38">
        <v>0.35780000000000001</v>
      </c>
    </row>
    <row r="34" spans="1:20" x14ac:dyDescent="0.25">
      <c r="A34" t="s">
        <v>36</v>
      </c>
      <c r="B34" t="s">
        <v>390</v>
      </c>
      <c r="C34" s="21">
        <v>1</v>
      </c>
      <c r="D34" s="21">
        <v>0</v>
      </c>
      <c r="E34" s="18"/>
      <c r="F34" s="18"/>
      <c r="G34" s="19"/>
      <c r="H34" s="20"/>
      <c r="I34" s="20"/>
      <c r="J34" s="20"/>
      <c r="K34" s="20"/>
      <c r="L34" s="20"/>
      <c r="M34" s="20"/>
      <c r="N34" s="19"/>
      <c r="O34" s="20"/>
      <c r="P34" s="20"/>
      <c r="R34" t="str">
        <f t="shared" si="0"/>
        <v>21401</v>
      </c>
      <c r="S34" s="38">
        <v>0.76359999999999995</v>
      </c>
      <c r="T34" s="38">
        <v>0.28139999999999998</v>
      </c>
    </row>
    <row r="35" spans="1:20" x14ac:dyDescent="0.25">
      <c r="A35" t="s">
        <v>37</v>
      </c>
      <c r="B35" t="s">
        <v>391</v>
      </c>
      <c r="C35" s="21">
        <v>1</v>
      </c>
      <c r="D35" s="21">
        <v>4.0000000000000036E-2</v>
      </c>
      <c r="E35" s="18"/>
      <c r="F35" s="18"/>
      <c r="G35" s="19"/>
      <c r="H35" s="20"/>
      <c r="I35" s="20"/>
      <c r="J35" s="20"/>
      <c r="K35" s="20"/>
      <c r="L35" s="20"/>
      <c r="M35" s="20"/>
      <c r="N35" s="19"/>
      <c r="O35" s="20"/>
      <c r="P35" s="20"/>
      <c r="R35" t="str">
        <f t="shared" si="0"/>
        <v>21302</v>
      </c>
      <c r="S35" s="38">
        <v>0.49349999999999999</v>
      </c>
      <c r="T35" s="38">
        <v>0.25860000000000005</v>
      </c>
    </row>
    <row r="36" spans="1:20" x14ac:dyDescent="0.25">
      <c r="A36" t="s">
        <v>38</v>
      </c>
      <c r="B36" t="s">
        <v>392</v>
      </c>
      <c r="C36" s="21">
        <v>1</v>
      </c>
      <c r="D36" s="21">
        <v>0</v>
      </c>
      <c r="E36" s="18"/>
      <c r="F36" s="18"/>
      <c r="G36" s="19"/>
      <c r="H36" s="20"/>
      <c r="I36" s="20"/>
      <c r="J36" s="20"/>
      <c r="K36" s="20"/>
      <c r="L36" s="20"/>
      <c r="M36" s="20"/>
      <c r="N36" s="19"/>
      <c r="O36" s="20"/>
      <c r="P36" s="20"/>
      <c r="R36" t="str">
        <f t="shared" si="0"/>
        <v>32360</v>
      </c>
      <c r="S36" s="38">
        <v>0.52190000000000003</v>
      </c>
      <c r="T36" s="38">
        <v>0.20509999999999995</v>
      </c>
    </row>
    <row r="37" spans="1:20" x14ac:dyDescent="0.25">
      <c r="A37" t="s">
        <v>39</v>
      </c>
      <c r="B37" t="s">
        <v>393</v>
      </c>
      <c r="C37" s="21">
        <v>1</v>
      </c>
      <c r="D37" s="21">
        <v>0</v>
      </c>
      <c r="E37" s="18"/>
      <c r="F37" s="18"/>
      <c r="G37" s="19"/>
      <c r="H37" s="20"/>
      <c r="I37" s="20"/>
      <c r="J37" s="20"/>
      <c r="K37" s="20"/>
      <c r="L37" s="20"/>
      <c r="M37" s="20"/>
      <c r="N37" s="19"/>
      <c r="O37" s="20"/>
      <c r="P37" s="20"/>
      <c r="R37" t="str">
        <f t="shared" si="0"/>
        <v>33036</v>
      </c>
      <c r="S37" s="38">
        <v>0.6048</v>
      </c>
      <c r="T37" s="38">
        <v>0.22799999999999998</v>
      </c>
    </row>
    <row r="38" spans="1:20" x14ac:dyDescent="0.25">
      <c r="A38" t="s">
        <v>40</v>
      </c>
      <c r="B38" t="s">
        <v>394</v>
      </c>
      <c r="C38" s="21">
        <v>1.1200000000000001</v>
      </c>
      <c r="D38" s="21">
        <v>0</v>
      </c>
      <c r="E38" s="18"/>
      <c r="F38" s="18"/>
      <c r="G38" s="19"/>
      <c r="H38" s="20"/>
      <c r="I38" s="20"/>
      <c r="J38" s="20"/>
      <c r="K38" s="20"/>
      <c r="L38" s="20"/>
      <c r="M38" s="20"/>
      <c r="N38" s="19"/>
      <c r="O38" s="20"/>
      <c r="P38" s="20"/>
      <c r="R38" t="str">
        <f t="shared" si="0"/>
        <v>27901</v>
      </c>
      <c r="S38" s="38">
        <v>0.52859999999999996</v>
      </c>
      <c r="T38" s="38">
        <v>0.12749999999999995</v>
      </c>
    </row>
    <row r="39" spans="1:20" x14ac:dyDescent="0.25">
      <c r="A39" t="s">
        <v>41</v>
      </c>
      <c r="B39" t="s">
        <v>395</v>
      </c>
      <c r="C39" s="21">
        <v>1.1200000000000001</v>
      </c>
      <c r="D39" s="21">
        <v>0</v>
      </c>
      <c r="E39" s="18"/>
      <c r="F39" s="18"/>
      <c r="G39" s="19"/>
      <c r="H39" s="20"/>
      <c r="I39" s="20"/>
      <c r="J39" s="20"/>
      <c r="K39" s="20"/>
      <c r="L39" s="20"/>
      <c r="M39" s="20"/>
      <c r="N39" s="19"/>
      <c r="O39" s="20"/>
      <c r="P39" s="20"/>
      <c r="R39" t="str">
        <f t="shared" si="0"/>
        <v>16049</v>
      </c>
      <c r="S39" s="38">
        <v>0.57679999999999998</v>
      </c>
      <c r="T39" s="38">
        <v>0.24529999999999996</v>
      </c>
    </row>
    <row r="40" spans="1:20" x14ac:dyDescent="0.25">
      <c r="A40" t="s">
        <v>42</v>
      </c>
      <c r="B40" t="s">
        <v>396</v>
      </c>
      <c r="C40" s="21">
        <v>1</v>
      </c>
      <c r="D40" s="21">
        <v>0</v>
      </c>
      <c r="E40" s="18"/>
      <c r="F40" s="18"/>
      <c r="G40" s="19"/>
      <c r="H40" s="20"/>
      <c r="I40" s="20"/>
      <c r="J40" s="20"/>
      <c r="K40" s="20"/>
      <c r="L40" s="20"/>
      <c r="M40" s="20"/>
      <c r="N40" s="19"/>
      <c r="O40" s="20"/>
      <c r="P40" s="20"/>
      <c r="R40" t="str">
        <f t="shared" si="0"/>
        <v>02250</v>
      </c>
      <c r="S40" s="38">
        <v>0.5544</v>
      </c>
      <c r="T40" s="38">
        <v>0.22199999999999998</v>
      </c>
    </row>
    <row r="41" spans="1:20" x14ac:dyDescent="0.25">
      <c r="A41" t="s">
        <v>43</v>
      </c>
      <c r="B41" t="s">
        <v>397</v>
      </c>
      <c r="C41" s="21">
        <v>1.06</v>
      </c>
      <c r="D41" s="21">
        <v>0</v>
      </c>
      <c r="E41" s="18"/>
      <c r="F41" s="18"/>
      <c r="G41" s="19"/>
      <c r="H41" s="20"/>
      <c r="I41" s="20"/>
      <c r="J41" s="20"/>
      <c r="K41" s="20"/>
      <c r="L41" s="20"/>
      <c r="M41" s="20"/>
      <c r="N41" s="19"/>
      <c r="O41" s="20"/>
      <c r="P41" s="20"/>
      <c r="R41" t="str">
        <f t="shared" si="0"/>
        <v>19404</v>
      </c>
      <c r="S41" s="38">
        <v>0.34789999999999999</v>
      </c>
      <c r="T41" s="38">
        <v>0.18600000000000005</v>
      </c>
    </row>
    <row r="42" spans="1:20" x14ac:dyDescent="0.25">
      <c r="A42" t="s">
        <v>44</v>
      </c>
      <c r="B42" t="s">
        <v>398</v>
      </c>
      <c r="C42" s="21">
        <v>1.06</v>
      </c>
      <c r="D42" s="21">
        <v>0</v>
      </c>
      <c r="E42" s="18"/>
      <c r="F42" s="18"/>
      <c r="G42" s="19"/>
      <c r="H42" s="20"/>
      <c r="I42" s="20"/>
      <c r="J42" s="20"/>
      <c r="K42" s="20"/>
      <c r="L42" s="20"/>
      <c r="M42" s="20"/>
      <c r="N42" s="19"/>
      <c r="O42" s="20"/>
      <c r="P42" s="20"/>
      <c r="R42" t="str">
        <f t="shared" si="0"/>
        <v>27400</v>
      </c>
      <c r="S42" s="38">
        <v>0.68879999999999997</v>
      </c>
      <c r="T42" s="38">
        <v>0.34209999999999996</v>
      </c>
    </row>
    <row r="43" spans="1:20" x14ac:dyDescent="0.25">
      <c r="A43" t="s">
        <v>45</v>
      </c>
      <c r="B43" t="s">
        <v>399</v>
      </c>
      <c r="C43" s="21">
        <v>1</v>
      </c>
      <c r="D43" s="21">
        <v>4.0000000000000036E-2</v>
      </c>
      <c r="E43" s="18"/>
      <c r="F43" s="18"/>
      <c r="G43" s="19"/>
      <c r="H43" s="20"/>
      <c r="I43" s="20"/>
      <c r="J43" s="20"/>
      <c r="K43" s="20"/>
      <c r="L43" s="20"/>
      <c r="M43" s="20"/>
      <c r="N43" s="19"/>
      <c r="O43" s="20"/>
      <c r="P43" s="20"/>
      <c r="R43" t="str">
        <f t="shared" si="0"/>
        <v>38300</v>
      </c>
      <c r="S43" s="38">
        <v>0.34460000000000002</v>
      </c>
      <c r="T43" s="38">
        <v>0.20699999999999996</v>
      </c>
    </row>
    <row r="44" spans="1:20" x14ac:dyDescent="0.25">
      <c r="A44" t="s">
        <v>46</v>
      </c>
      <c r="B44" t="s">
        <v>400</v>
      </c>
      <c r="C44" s="21">
        <v>1</v>
      </c>
      <c r="D44" s="21">
        <v>0</v>
      </c>
      <c r="E44" s="18"/>
      <c r="F44" s="18"/>
      <c r="G44" s="19"/>
      <c r="H44" s="20"/>
      <c r="I44" s="20"/>
      <c r="J44" s="20"/>
      <c r="K44" s="20"/>
      <c r="L44" s="20"/>
      <c r="M44" s="20"/>
      <c r="N44" s="19"/>
      <c r="O44" s="20"/>
      <c r="P44" s="20"/>
      <c r="R44" t="str">
        <f t="shared" si="0"/>
        <v>36250</v>
      </c>
      <c r="S44" s="38">
        <v>0.54490000000000005</v>
      </c>
      <c r="T44" s="38">
        <v>0.30059999999999998</v>
      </c>
    </row>
    <row r="45" spans="1:20" x14ac:dyDescent="0.25">
      <c r="A45" t="s">
        <v>47</v>
      </c>
      <c r="B45" t="s">
        <v>401</v>
      </c>
      <c r="C45" s="21">
        <v>1</v>
      </c>
      <c r="D45" s="21">
        <v>2.0000000000000018E-2</v>
      </c>
      <c r="E45" s="18"/>
      <c r="F45" s="18"/>
      <c r="G45" s="19"/>
      <c r="H45" s="20"/>
      <c r="I45" s="20"/>
      <c r="J45" s="20"/>
      <c r="K45" s="20"/>
      <c r="L45" s="20"/>
      <c r="M45" s="20"/>
      <c r="N45" s="19"/>
      <c r="O45" s="20"/>
      <c r="P45" s="20"/>
      <c r="R45" t="str">
        <f t="shared" si="0"/>
        <v>38306</v>
      </c>
      <c r="S45" s="38">
        <v>0.34039999999999998</v>
      </c>
      <c r="T45" s="38">
        <v>0.1089</v>
      </c>
    </row>
    <row r="46" spans="1:20" x14ac:dyDescent="0.25">
      <c r="A46" t="s">
        <v>48</v>
      </c>
      <c r="B46" t="s">
        <v>402</v>
      </c>
      <c r="C46" s="21">
        <v>1</v>
      </c>
      <c r="D46" s="21">
        <v>0</v>
      </c>
      <c r="E46" s="18"/>
      <c r="F46" s="18"/>
      <c r="G46" s="19"/>
      <c r="H46" s="20"/>
      <c r="I46" s="20"/>
      <c r="J46" s="20"/>
      <c r="K46" s="20"/>
      <c r="L46" s="20"/>
      <c r="M46" s="20"/>
      <c r="N46" s="19"/>
      <c r="O46" s="20"/>
      <c r="P46" s="20"/>
      <c r="R46" t="str">
        <f t="shared" si="0"/>
        <v>33206</v>
      </c>
      <c r="S46" s="38">
        <v>0.75539999999999996</v>
      </c>
      <c r="T46" s="38">
        <v>0.16569999999999996</v>
      </c>
    </row>
    <row r="47" spans="1:20" x14ac:dyDescent="0.25">
      <c r="A47" t="s">
        <v>49</v>
      </c>
      <c r="B47" t="s">
        <v>403</v>
      </c>
      <c r="C47" s="21">
        <v>1</v>
      </c>
      <c r="D47" s="21">
        <v>2.0000000000000018E-2</v>
      </c>
      <c r="E47" s="18"/>
      <c r="F47" s="18"/>
      <c r="G47" s="19"/>
      <c r="H47" s="20"/>
      <c r="I47" s="20"/>
      <c r="J47" s="20"/>
      <c r="K47" s="20"/>
      <c r="L47" s="20"/>
      <c r="M47" s="20"/>
      <c r="N47" s="19"/>
      <c r="O47" s="20"/>
      <c r="P47" s="20"/>
      <c r="R47" t="str">
        <f t="shared" si="0"/>
        <v>36400</v>
      </c>
      <c r="S47" s="38">
        <v>0.55530000000000002</v>
      </c>
      <c r="T47" s="38">
        <v>0.20889999999999997</v>
      </c>
    </row>
    <row r="48" spans="1:20" x14ac:dyDescent="0.25">
      <c r="A48" t="s">
        <v>50</v>
      </c>
      <c r="B48" t="s">
        <v>404</v>
      </c>
      <c r="C48" s="21">
        <v>1</v>
      </c>
      <c r="D48" s="21">
        <v>4.0000000000000036E-2</v>
      </c>
      <c r="E48" s="18"/>
      <c r="F48" s="18"/>
      <c r="G48" s="19"/>
      <c r="H48" s="20"/>
      <c r="I48" s="20"/>
      <c r="J48" s="20"/>
      <c r="K48" s="20"/>
      <c r="L48" s="20"/>
      <c r="M48" s="20"/>
      <c r="N48" s="19"/>
      <c r="O48" s="20"/>
      <c r="P48" s="20"/>
      <c r="R48" t="str">
        <f t="shared" si="0"/>
        <v>33115</v>
      </c>
      <c r="S48" s="38">
        <v>0.60140000000000005</v>
      </c>
      <c r="T48" s="38">
        <v>0.24690000000000001</v>
      </c>
    </row>
    <row r="49" spans="1:20" x14ac:dyDescent="0.25">
      <c r="A49" t="s">
        <v>51</v>
      </c>
      <c r="B49" t="s">
        <v>405</v>
      </c>
      <c r="C49" s="21">
        <v>1.0900000000000001</v>
      </c>
      <c r="D49" s="21">
        <v>0</v>
      </c>
      <c r="E49" s="18"/>
      <c r="F49" s="18"/>
      <c r="G49" s="19"/>
      <c r="H49" s="20"/>
      <c r="I49" s="20"/>
      <c r="J49" s="20"/>
      <c r="K49" s="20"/>
      <c r="L49" s="20"/>
      <c r="M49" s="20"/>
      <c r="N49" s="19"/>
      <c r="O49" s="20"/>
      <c r="P49" s="20"/>
      <c r="R49" t="str">
        <f t="shared" si="0"/>
        <v>29011</v>
      </c>
      <c r="S49" s="38">
        <v>0.66479999999999995</v>
      </c>
      <c r="T49" s="38">
        <v>0.22689999999999999</v>
      </c>
    </row>
    <row r="50" spans="1:20" x14ac:dyDescent="0.25">
      <c r="A50" t="s">
        <v>52</v>
      </c>
      <c r="B50" t="s">
        <v>406</v>
      </c>
      <c r="C50" s="21">
        <v>1.1200000000000001</v>
      </c>
      <c r="D50" s="21">
        <v>4.0000000000000036E-2</v>
      </c>
      <c r="E50" s="18"/>
      <c r="F50" s="18"/>
      <c r="G50" s="19"/>
      <c r="H50" s="20"/>
      <c r="I50" s="20"/>
      <c r="J50" s="20"/>
      <c r="K50" s="20"/>
      <c r="L50" s="20"/>
      <c r="M50" s="20"/>
      <c r="N50" s="19"/>
      <c r="O50" s="20"/>
      <c r="P50" s="20"/>
      <c r="R50" t="str">
        <f t="shared" si="0"/>
        <v>29317</v>
      </c>
      <c r="S50" s="38">
        <v>0.27189999999999998</v>
      </c>
      <c r="T50" s="38">
        <v>0.18969999999999998</v>
      </c>
    </row>
    <row r="51" spans="1:20" x14ac:dyDescent="0.25">
      <c r="A51" t="s">
        <v>53</v>
      </c>
      <c r="B51" t="s">
        <v>407</v>
      </c>
      <c r="C51" s="21">
        <v>1</v>
      </c>
      <c r="D51" s="21">
        <v>0</v>
      </c>
      <c r="E51" s="18"/>
      <c r="F51" s="18"/>
      <c r="G51" s="19"/>
      <c r="H51" s="20"/>
      <c r="I51" s="20"/>
      <c r="J51" s="20"/>
      <c r="K51" s="20"/>
      <c r="L51" s="20"/>
      <c r="M51" s="20"/>
      <c r="N51" s="19"/>
      <c r="O51" s="20"/>
      <c r="P51" s="20"/>
      <c r="R51" t="str">
        <f t="shared" si="0"/>
        <v>14099</v>
      </c>
      <c r="S51" s="38">
        <v>0.40960000000000002</v>
      </c>
      <c r="T51" s="38">
        <v>0.30000000000000004</v>
      </c>
    </row>
    <row r="52" spans="1:20" x14ac:dyDescent="0.25">
      <c r="A52" t="s">
        <v>54</v>
      </c>
      <c r="B52" t="s">
        <v>408</v>
      </c>
      <c r="C52" s="21">
        <v>1</v>
      </c>
      <c r="D52" s="21">
        <v>0</v>
      </c>
      <c r="E52" s="18"/>
      <c r="F52" s="18"/>
      <c r="G52" s="19"/>
      <c r="H52" s="20"/>
      <c r="I52" s="20"/>
      <c r="J52" s="20"/>
      <c r="K52" s="20"/>
      <c r="L52" s="20"/>
      <c r="M52" s="20"/>
      <c r="N52" s="19"/>
      <c r="O52" s="20"/>
      <c r="P52" s="20"/>
      <c r="R52" t="str">
        <f t="shared" si="0"/>
        <v>13151</v>
      </c>
      <c r="S52" s="38">
        <v>0.45729999999999998</v>
      </c>
      <c r="T52" s="38">
        <v>0.26119999999999999</v>
      </c>
    </row>
    <row r="53" spans="1:20" x14ac:dyDescent="0.25">
      <c r="A53" t="s">
        <v>55</v>
      </c>
      <c r="B53" t="s">
        <v>409</v>
      </c>
      <c r="C53" s="21">
        <v>1.1200000000000001</v>
      </c>
      <c r="D53" s="21">
        <v>2.0000000000000018E-2</v>
      </c>
      <c r="E53" s="18"/>
      <c r="F53" s="18"/>
      <c r="G53" s="19"/>
      <c r="H53" s="20"/>
      <c r="I53" s="20"/>
      <c r="J53" s="20"/>
      <c r="K53" s="20"/>
      <c r="L53" s="20"/>
      <c r="M53" s="20"/>
      <c r="N53" s="19"/>
      <c r="O53" s="20"/>
      <c r="P53" s="20"/>
      <c r="R53" t="str">
        <f t="shared" si="0"/>
        <v>15204</v>
      </c>
      <c r="S53" s="38">
        <v>0.4098</v>
      </c>
      <c r="T53" s="38">
        <v>0.22619999999999996</v>
      </c>
    </row>
    <row r="54" spans="1:20" x14ac:dyDescent="0.25">
      <c r="A54" t="s">
        <v>56</v>
      </c>
      <c r="B54" t="s">
        <v>410</v>
      </c>
      <c r="C54" s="21">
        <v>1</v>
      </c>
      <c r="D54" s="21">
        <v>0</v>
      </c>
      <c r="E54" s="18"/>
      <c r="F54" s="18"/>
      <c r="G54" s="19"/>
      <c r="H54" s="20"/>
      <c r="I54" s="20"/>
      <c r="J54" s="20"/>
      <c r="K54" s="20"/>
      <c r="L54" s="20"/>
      <c r="M54" s="20"/>
      <c r="N54" s="19"/>
      <c r="O54" s="20"/>
      <c r="P54" s="20"/>
      <c r="R54" t="str">
        <f t="shared" si="0"/>
        <v>05313</v>
      </c>
      <c r="S54" s="38">
        <v>0.53979999999999995</v>
      </c>
      <c r="T54" s="38">
        <v>0.15290000000000004</v>
      </c>
    </row>
    <row r="55" spans="1:20" x14ac:dyDescent="0.25">
      <c r="A55" t="s">
        <v>57</v>
      </c>
      <c r="B55" t="s">
        <v>411</v>
      </c>
      <c r="C55" s="21">
        <v>1</v>
      </c>
      <c r="D55" s="21">
        <v>2.0000000000000018E-2</v>
      </c>
      <c r="E55" s="18"/>
      <c r="F55" s="18"/>
      <c r="G55" s="19"/>
      <c r="H55" s="20"/>
      <c r="I55" s="20"/>
      <c r="J55" s="20"/>
      <c r="K55" s="20"/>
      <c r="L55" s="20"/>
      <c r="M55" s="20"/>
      <c r="N55" s="19"/>
      <c r="O55" s="20"/>
      <c r="P55" s="20"/>
      <c r="R55" t="str">
        <f t="shared" si="0"/>
        <v>22073</v>
      </c>
      <c r="S55" s="38">
        <v>0.49490000000000001</v>
      </c>
      <c r="T55" s="38">
        <v>0.15600000000000003</v>
      </c>
    </row>
    <row r="56" spans="1:20" x14ac:dyDescent="0.25">
      <c r="A56" t="s">
        <v>58</v>
      </c>
      <c r="B56" t="s">
        <v>412</v>
      </c>
      <c r="C56" s="21">
        <v>1</v>
      </c>
      <c r="D56" s="21">
        <v>2.0000000000000018E-2</v>
      </c>
      <c r="E56" s="18"/>
      <c r="F56" s="18"/>
      <c r="G56" s="19"/>
      <c r="H56" s="20"/>
      <c r="I56" s="20"/>
      <c r="J56" s="20"/>
      <c r="K56" s="20"/>
      <c r="L56" s="20"/>
      <c r="M56" s="20"/>
      <c r="N56" s="19"/>
      <c r="O56" s="20"/>
      <c r="P56" s="20"/>
      <c r="R56" t="str">
        <f t="shared" si="0"/>
        <v>10050</v>
      </c>
      <c r="S56" s="38">
        <v>0.58009999999999995</v>
      </c>
      <c r="T56" s="38">
        <v>0.14939999999999998</v>
      </c>
    </row>
    <row r="57" spans="1:20" x14ac:dyDescent="0.25">
      <c r="A57" t="s">
        <v>59</v>
      </c>
      <c r="B57" t="s">
        <v>413</v>
      </c>
      <c r="C57" s="21">
        <v>1</v>
      </c>
      <c r="D57" s="21">
        <v>0</v>
      </c>
      <c r="E57" s="18"/>
      <c r="F57" s="18"/>
      <c r="G57" s="19"/>
      <c r="H57" s="20"/>
      <c r="I57" s="20"/>
      <c r="J57" s="20"/>
      <c r="K57" s="20"/>
      <c r="L57" s="20"/>
      <c r="M57" s="20"/>
      <c r="N57" s="19"/>
      <c r="O57" s="20"/>
      <c r="P57" s="20"/>
      <c r="R57" t="str">
        <f t="shared" si="0"/>
        <v>26059</v>
      </c>
      <c r="S57" s="38">
        <v>0.71389999999999998</v>
      </c>
      <c r="T57" s="38">
        <v>0.23629999999999995</v>
      </c>
    </row>
    <row r="58" spans="1:20" x14ac:dyDescent="0.25">
      <c r="A58" t="s">
        <v>60</v>
      </c>
      <c r="B58" t="s">
        <v>414</v>
      </c>
      <c r="C58" s="21">
        <v>1</v>
      </c>
      <c r="D58" s="21">
        <v>4.0000000000000036E-2</v>
      </c>
      <c r="E58" s="18"/>
      <c r="F58" s="18"/>
      <c r="G58" s="19"/>
      <c r="H58" s="20"/>
      <c r="I58" s="20"/>
      <c r="J58" s="20"/>
      <c r="K58" s="20"/>
      <c r="L58" s="20"/>
      <c r="M58" s="20"/>
      <c r="N58" s="19"/>
      <c r="O58" s="20"/>
      <c r="P58" s="20"/>
      <c r="R58" t="str">
        <f t="shared" si="0"/>
        <v>19007</v>
      </c>
      <c r="S58" s="38">
        <v>0</v>
      </c>
      <c r="T58" s="38">
        <v>7.999999999999996E-2</v>
      </c>
    </row>
    <row r="59" spans="1:20" x14ac:dyDescent="0.25">
      <c r="A59" t="s">
        <v>61</v>
      </c>
      <c r="B59" t="s">
        <v>415</v>
      </c>
      <c r="C59" s="21">
        <v>1.1200000000000001</v>
      </c>
      <c r="D59" s="21">
        <v>0</v>
      </c>
      <c r="E59" s="18"/>
      <c r="F59" s="18"/>
      <c r="G59" s="19"/>
      <c r="H59" s="20"/>
      <c r="I59" s="20"/>
      <c r="J59" s="20"/>
      <c r="K59" s="20"/>
      <c r="L59" s="20"/>
      <c r="M59" s="20"/>
      <c r="N59" s="19"/>
      <c r="O59" s="20"/>
      <c r="P59" s="20"/>
      <c r="R59" t="str">
        <f t="shared" si="0"/>
        <v>31330</v>
      </c>
      <c r="S59" s="38">
        <v>0.52800000000000002</v>
      </c>
      <c r="T59" s="38">
        <v>0.14810000000000001</v>
      </c>
    </row>
    <row r="60" spans="1:20" x14ac:dyDescent="0.25">
      <c r="A60" t="s">
        <v>62</v>
      </c>
      <c r="B60" t="s">
        <v>416</v>
      </c>
      <c r="C60" s="21">
        <v>1</v>
      </c>
      <c r="D60" s="21">
        <v>0</v>
      </c>
      <c r="E60" s="18"/>
      <c r="F60" s="18"/>
      <c r="G60" s="19"/>
      <c r="H60" s="20"/>
      <c r="I60" s="20"/>
      <c r="J60" s="20"/>
      <c r="K60" s="20"/>
      <c r="L60" s="20"/>
      <c r="M60" s="20"/>
      <c r="N60" s="19"/>
      <c r="O60" s="20"/>
      <c r="P60" s="20"/>
      <c r="R60" t="str">
        <f t="shared" si="0"/>
        <v>22207</v>
      </c>
      <c r="S60" s="38">
        <v>0.50919999999999999</v>
      </c>
      <c r="T60" s="38">
        <v>0.17120000000000002</v>
      </c>
    </row>
    <row r="61" spans="1:20" x14ac:dyDescent="0.25">
      <c r="A61" t="s">
        <v>63</v>
      </c>
      <c r="B61" t="s">
        <v>417</v>
      </c>
      <c r="C61" s="21">
        <v>1</v>
      </c>
      <c r="D61" s="21">
        <v>4.0000000000000036E-2</v>
      </c>
      <c r="E61" s="18"/>
      <c r="F61" s="18"/>
      <c r="G61" s="19"/>
      <c r="H61" s="20"/>
      <c r="I61" s="20"/>
      <c r="J61" s="20"/>
      <c r="K61" s="20"/>
      <c r="L61" s="20"/>
      <c r="M61" s="20"/>
      <c r="N61" s="19"/>
      <c r="O61" s="20"/>
      <c r="P61" s="20"/>
      <c r="R61" t="str">
        <f t="shared" si="0"/>
        <v>07002</v>
      </c>
      <c r="S61" s="38">
        <v>0.53320000000000001</v>
      </c>
      <c r="T61" s="38">
        <v>0.20540000000000003</v>
      </c>
    </row>
    <row r="62" spans="1:20" x14ac:dyDescent="0.25">
      <c r="A62" t="s">
        <v>64</v>
      </c>
      <c r="B62" t="s">
        <v>418</v>
      </c>
      <c r="C62" s="21">
        <v>1</v>
      </c>
      <c r="D62" s="21">
        <v>0</v>
      </c>
      <c r="E62" s="18"/>
      <c r="F62" s="18"/>
      <c r="G62" s="19"/>
      <c r="H62" s="20"/>
      <c r="I62" s="20"/>
      <c r="J62" s="20"/>
      <c r="K62" s="20"/>
      <c r="L62" s="20"/>
      <c r="M62" s="20"/>
      <c r="N62" s="19"/>
      <c r="O62" s="20"/>
      <c r="P62" s="20"/>
      <c r="R62" t="str">
        <f t="shared" si="0"/>
        <v>32414</v>
      </c>
      <c r="S62" s="38">
        <v>0.51539999999999997</v>
      </c>
      <c r="T62" s="38">
        <v>0.22409999999999997</v>
      </c>
    </row>
    <row r="63" spans="1:20" x14ac:dyDescent="0.25">
      <c r="A63" t="s">
        <v>65</v>
      </c>
      <c r="B63" t="s">
        <v>419</v>
      </c>
      <c r="C63" s="21">
        <v>1.1200000000000001</v>
      </c>
      <c r="D63" s="21">
        <v>4.0000000000000036E-2</v>
      </c>
      <c r="E63" s="18"/>
      <c r="F63" s="18"/>
      <c r="G63" s="19"/>
      <c r="H63" s="20"/>
      <c r="I63" s="20"/>
      <c r="J63" s="20"/>
      <c r="K63" s="20"/>
      <c r="L63" s="20"/>
      <c r="M63" s="20"/>
      <c r="N63" s="19"/>
      <c r="O63" s="20"/>
      <c r="P63" s="20"/>
      <c r="R63" t="str">
        <f t="shared" si="0"/>
        <v>27343</v>
      </c>
      <c r="S63" s="38">
        <v>0.2036</v>
      </c>
      <c r="T63" s="38">
        <v>0.34050000000000002</v>
      </c>
    </row>
    <row r="64" spans="1:20" x14ac:dyDescent="0.25">
      <c r="A64" t="s">
        <v>66</v>
      </c>
      <c r="B64" t="s">
        <v>420</v>
      </c>
      <c r="C64" s="21">
        <v>1</v>
      </c>
      <c r="D64" s="21">
        <v>4.0000000000000036E-2</v>
      </c>
      <c r="E64" s="18"/>
      <c r="F64" s="18"/>
      <c r="G64" s="19"/>
      <c r="H64" s="20"/>
      <c r="I64" s="20"/>
      <c r="J64" s="20"/>
      <c r="K64" s="20"/>
      <c r="L64" s="20"/>
      <c r="M64" s="20"/>
      <c r="N64" s="19"/>
      <c r="O64" s="20"/>
      <c r="P64" s="20"/>
      <c r="R64" t="str">
        <f t="shared" si="0"/>
        <v>36101</v>
      </c>
      <c r="S64" s="38">
        <v>0.77780000000000005</v>
      </c>
      <c r="T64" s="38">
        <v>0.20540000000000003</v>
      </c>
    </row>
    <row r="65" spans="1:20" x14ac:dyDescent="0.25">
      <c r="A65" t="s">
        <v>67</v>
      </c>
      <c r="B65" t="s">
        <v>421</v>
      </c>
      <c r="C65" s="21">
        <v>1</v>
      </c>
      <c r="D65" s="21">
        <v>4.0000000000000036E-2</v>
      </c>
      <c r="E65" s="18"/>
      <c r="F65" s="18"/>
      <c r="G65" s="19"/>
      <c r="H65" s="20"/>
      <c r="I65" s="20"/>
      <c r="J65" s="20"/>
      <c r="K65" s="20"/>
      <c r="L65" s="20"/>
      <c r="M65" s="20"/>
      <c r="N65" s="19"/>
      <c r="O65" s="20"/>
      <c r="P65" s="20"/>
      <c r="R65" t="str">
        <f t="shared" si="0"/>
        <v>32361</v>
      </c>
      <c r="S65" s="38">
        <v>0.61939999999999995</v>
      </c>
      <c r="T65" s="38">
        <v>0.29569999999999996</v>
      </c>
    </row>
    <row r="66" spans="1:20" x14ac:dyDescent="0.25">
      <c r="A66" t="s">
        <v>68</v>
      </c>
      <c r="B66" t="s">
        <v>422</v>
      </c>
      <c r="C66" s="21">
        <v>1</v>
      </c>
      <c r="D66" s="21">
        <v>0</v>
      </c>
      <c r="E66" s="18"/>
      <c r="F66" s="18"/>
      <c r="G66" s="19"/>
      <c r="H66" s="20"/>
      <c r="I66" s="20"/>
      <c r="J66" s="20"/>
      <c r="K66" s="20"/>
      <c r="L66" s="20"/>
      <c r="M66" s="20"/>
      <c r="N66" s="19"/>
      <c r="O66" s="20"/>
      <c r="P66" s="20"/>
      <c r="R66" t="str">
        <f t="shared" si="0"/>
        <v>39090</v>
      </c>
      <c r="S66" s="38">
        <v>0.60780000000000001</v>
      </c>
      <c r="T66" s="38">
        <v>0.22989999999999999</v>
      </c>
    </row>
    <row r="67" spans="1:20" x14ac:dyDescent="0.25">
      <c r="A67" t="s">
        <v>69</v>
      </c>
      <c r="B67" t="s">
        <v>423</v>
      </c>
      <c r="C67" s="21">
        <v>1</v>
      </c>
      <c r="D67" s="21">
        <v>0</v>
      </c>
      <c r="E67" s="18"/>
      <c r="F67" s="18"/>
      <c r="G67" s="19"/>
      <c r="H67" s="20"/>
      <c r="I67" s="20"/>
      <c r="J67" s="20"/>
      <c r="K67" s="20"/>
      <c r="L67" s="20"/>
      <c r="M67" s="20"/>
      <c r="N67" s="19"/>
      <c r="O67" s="20"/>
      <c r="P67" s="20"/>
      <c r="R67" t="str">
        <f t="shared" ref="R67:R130" si="1">A67</f>
        <v>09206</v>
      </c>
      <c r="S67" s="38">
        <v>0.65480000000000005</v>
      </c>
      <c r="T67" s="38">
        <v>0.21650000000000003</v>
      </c>
    </row>
    <row r="68" spans="1:20" x14ac:dyDescent="0.25">
      <c r="A68" t="s">
        <v>70</v>
      </c>
      <c r="B68" t="s">
        <v>424</v>
      </c>
      <c r="C68" s="21">
        <v>1.1200000000000001</v>
      </c>
      <c r="D68" s="21">
        <v>0</v>
      </c>
      <c r="E68" s="18"/>
      <c r="F68" s="18"/>
      <c r="G68" s="19"/>
      <c r="H68" s="20"/>
      <c r="I68" s="20"/>
      <c r="J68" s="20"/>
      <c r="K68" s="20"/>
      <c r="L68" s="20"/>
      <c r="M68" s="20"/>
      <c r="N68" s="19"/>
      <c r="O68" s="20"/>
      <c r="P68" s="20"/>
      <c r="R68" t="str">
        <f t="shared" si="1"/>
        <v>19028</v>
      </c>
      <c r="S68" s="38">
        <v>0.72289999999999999</v>
      </c>
      <c r="T68" s="38">
        <v>0.21199999999999997</v>
      </c>
    </row>
    <row r="69" spans="1:20" x14ac:dyDescent="0.25">
      <c r="A69" t="s">
        <v>71</v>
      </c>
      <c r="B69" t="s">
        <v>425</v>
      </c>
      <c r="C69" s="21">
        <v>1</v>
      </c>
      <c r="D69" s="21">
        <v>0</v>
      </c>
      <c r="E69" s="18"/>
      <c r="F69" s="18"/>
      <c r="G69" s="19"/>
      <c r="H69" s="20"/>
      <c r="I69" s="20"/>
      <c r="J69" s="20"/>
      <c r="K69" s="20"/>
      <c r="L69" s="20"/>
      <c r="M69" s="20"/>
      <c r="N69" s="19"/>
      <c r="O69" s="20"/>
      <c r="P69" s="20"/>
      <c r="R69" t="str">
        <f t="shared" si="1"/>
        <v>27404</v>
      </c>
      <c r="S69" s="38">
        <v>0.42280000000000001</v>
      </c>
      <c r="T69" s="38">
        <v>0.23529999999999995</v>
      </c>
    </row>
    <row r="70" spans="1:20" x14ac:dyDescent="0.25">
      <c r="A70" t="s">
        <v>72</v>
      </c>
      <c r="B70" t="s">
        <v>426</v>
      </c>
      <c r="C70" s="21">
        <v>1.18</v>
      </c>
      <c r="D70" s="21">
        <v>0</v>
      </c>
      <c r="E70" s="18"/>
      <c r="F70" s="18"/>
      <c r="G70" s="19"/>
      <c r="H70" s="20"/>
      <c r="I70" s="20"/>
      <c r="J70" s="20"/>
      <c r="K70" s="20"/>
      <c r="L70" s="20"/>
      <c r="M70" s="20"/>
      <c r="N70" s="19"/>
      <c r="O70" s="20"/>
      <c r="P70" s="20"/>
      <c r="R70" t="str">
        <f t="shared" si="1"/>
        <v>31015</v>
      </c>
      <c r="S70" s="38">
        <v>0.38319999999999999</v>
      </c>
      <c r="T70" s="38">
        <v>0.30279999999999996</v>
      </c>
    </row>
    <row r="71" spans="1:20" x14ac:dyDescent="0.25">
      <c r="A71" t="s">
        <v>73</v>
      </c>
      <c r="B71" t="s">
        <v>427</v>
      </c>
      <c r="C71" s="21">
        <v>1</v>
      </c>
      <c r="D71" s="21">
        <v>0</v>
      </c>
      <c r="E71" s="18"/>
      <c r="F71" s="18"/>
      <c r="G71" s="19"/>
      <c r="H71" s="20"/>
      <c r="I71" s="20"/>
      <c r="J71" s="20"/>
      <c r="K71" s="20"/>
      <c r="L71" s="20"/>
      <c r="M71" s="20"/>
      <c r="N71" s="19"/>
      <c r="O71" s="20"/>
      <c r="P71" s="20"/>
      <c r="R71" t="str">
        <f t="shared" si="1"/>
        <v>19401</v>
      </c>
      <c r="S71" s="38">
        <v>0.4229</v>
      </c>
      <c r="T71" s="38">
        <v>0.24360000000000004</v>
      </c>
    </row>
    <row r="72" spans="1:20" x14ac:dyDescent="0.25">
      <c r="A72" t="s">
        <v>74</v>
      </c>
      <c r="B72" t="s">
        <v>428</v>
      </c>
      <c r="C72" s="21">
        <v>1</v>
      </c>
      <c r="D72" s="21">
        <v>2.0000000000000018E-2</v>
      </c>
      <c r="E72" s="18"/>
      <c r="F72" s="18"/>
      <c r="G72" s="19"/>
      <c r="H72" s="20"/>
      <c r="I72" s="20"/>
      <c r="J72" s="20"/>
      <c r="K72" s="20"/>
      <c r="L72" s="20"/>
      <c r="M72" s="20"/>
      <c r="N72" s="19"/>
      <c r="O72" s="20"/>
      <c r="P72" s="20"/>
      <c r="R72" t="str">
        <f t="shared" si="1"/>
        <v>14068</v>
      </c>
      <c r="S72" s="38">
        <v>0.74909999999999999</v>
      </c>
      <c r="T72" s="38">
        <v>0.27629999999999999</v>
      </c>
    </row>
    <row r="73" spans="1:20" x14ac:dyDescent="0.25">
      <c r="A73" t="s">
        <v>75</v>
      </c>
      <c r="B73" t="s">
        <v>429</v>
      </c>
      <c r="C73" s="21">
        <v>1</v>
      </c>
      <c r="D73" s="21">
        <v>0</v>
      </c>
      <c r="E73" s="18"/>
      <c r="F73" s="18"/>
      <c r="G73" s="19"/>
      <c r="H73" s="20"/>
      <c r="I73" s="20"/>
      <c r="J73" s="20"/>
      <c r="K73" s="20"/>
      <c r="L73" s="20"/>
      <c r="M73" s="20"/>
      <c r="N73" s="19"/>
      <c r="O73" s="20"/>
      <c r="P73" s="20"/>
      <c r="R73" t="str">
        <f t="shared" si="1"/>
        <v>38308</v>
      </c>
      <c r="S73" s="38">
        <v>0.58440000000000003</v>
      </c>
      <c r="T73" s="38">
        <v>0.15480000000000005</v>
      </c>
    </row>
    <row r="74" spans="1:20" x14ac:dyDescent="0.25">
      <c r="A74" t="s">
        <v>76</v>
      </c>
      <c r="B74" t="s">
        <v>430</v>
      </c>
      <c r="C74" s="21">
        <v>1</v>
      </c>
      <c r="D74" s="21">
        <v>4.0000000000000036E-2</v>
      </c>
      <c r="E74" s="18"/>
      <c r="F74" s="18"/>
      <c r="G74" s="19"/>
      <c r="H74" s="20"/>
      <c r="I74" s="20"/>
      <c r="J74" s="20"/>
      <c r="K74" s="20"/>
      <c r="L74" s="20"/>
      <c r="M74" s="20"/>
      <c r="N74" s="19"/>
      <c r="O74" s="20"/>
      <c r="P74" s="20"/>
      <c r="R74" t="str">
        <f t="shared" si="1"/>
        <v>04127</v>
      </c>
      <c r="S74" s="38">
        <v>0.71970000000000001</v>
      </c>
      <c r="T74" s="38">
        <v>0.15890000000000004</v>
      </c>
    </row>
    <row r="75" spans="1:20" x14ac:dyDescent="0.25">
      <c r="A75" t="s">
        <v>77</v>
      </c>
      <c r="B75" t="s">
        <v>431</v>
      </c>
      <c r="C75" s="21">
        <v>1.1200000000000001</v>
      </c>
      <c r="D75" s="21">
        <v>2.0000000000000018E-2</v>
      </c>
      <c r="E75" s="18"/>
      <c r="F75" s="18"/>
      <c r="G75" s="19"/>
      <c r="H75" s="20"/>
      <c r="I75" s="20"/>
      <c r="J75" s="20"/>
      <c r="K75" s="20"/>
      <c r="L75" s="20"/>
      <c r="M75" s="20"/>
      <c r="N75" s="19"/>
      <c r="O75" s="20"/>
      <c r="P75" s="20"/>
      <c r="R75" t="str">
        <f t="shared" si="1"/>
        <v>17216</v>
      </c>
      <c r="S75" s="38">
        <v>0.29330000000000001</v>
      </c>
      <c r="T75" s="38">
        <v>0.25790000000000002</v>
      </c>
    </row>
    <row r="76" spans="1:20" x14ac:dyDescent="0.25">
      <c r="A76" t="s">
        <v>78</v>
      </c>
      <c r="B76" t="s">
        <v>432</v>
      </c>
      <c r="C76" s="21">
        <v>1</v>
      </c>
      <c r="D76" s="21">
        <v>4.0000000000000036E-2</v>
      </c>
      <c r="E76" s="18"/>
      <c r="F76" s="18"/>
      <c r="G76" s="19"/>
      <c r="H76" s="20"/>
      <c r="I76" s="20"/>
      <c r="J76" s="20"/>
      <c r="K76" s="20"/>
      <c r="L76" s="20"/>
      <c r="M76" s="20"/>
      <c r="N76" s="19"/>
      <c r="O76" s="20"/>
      <c r="P76" s="20"/>
      <c r="R76" t="str">
        <f t="shared" si="1"/>
        <v>13165</v>
      </c>
      <c r="S76" s="38">
        <v>0.58009999999999995</v>
      </c>
      <c r="T76" s="38">
        <v>0.24590000000000001</v>
      </c>
    </row>
    <row r="77" spans="1:20" x14ac:dyDescent="0.25">
      <c r="A77" t="s">
        <v>79</v>
      </c>
      <c r="B77" t="s">
        <v>433</v>
      </c>
      <c r="C77" s="21">
        <v>1</v>
      </c>
      <c r="D77" s="21">
        <v>0</v>
      </c>
      <c r="E77" s="18"/>
      <c r="F77" s="18"/>
      <c r="G77" s="19"/>
      <c r="H77" s="20"/>
      <c r="I77" s="20"/>
      <c r="J77" s="20"/>
      <c r="K77" s="20"/>
      <c r="L77" s="20"/>
      <c r="M77" s="20"/>
      <c r="N77" s="19"/>
      <c r="O77" s="20"/>
      <c r="P77" s="20"/>
      <c r="R77" t="str">
        <f t="shared" si="1"/>
        <v>21036</v>
      </c>
      <c r="S77" s="38">
        <v>0.50939999999999996</v>
      </c>
      <c r="T77" s="38">
        <v>0.16249999999999998</v>
      </c>
    </row>
    <row r="78" spans="1:20" x14ac:dyDescent="0.25">
      <c r="A78" t="s">
        <v>80</v>
      </c>
      <c r="B78" t="s">
        <v>434</v>
      </c>
      <c r="C78" s="21">
        <v>1.18</v>
      </c>
      <c r="D78" s="21">
        <v>0</v>
      </c>
      <c r="E78" s="18"/>
      <c r="F78" s="18"/>
      <c r="G78" s="19"/>
      <c r="H78" s="20"/>
      <c r="I78" s="20"/>
      <c r="J78" s="20"/>
      <c r="K78" s="20"/>
      <c r="L78" s="20"/>
      <c r="M78" s="20"/>
      <c r="N78" s="19"/>
      <c r="O78" s="20"/>
      <c r="P78" s="20"/>
      <c r="R78" t="str">
        <f t="shared" si="1"/>
        <v>31002</v>
      </c>
      <c r="S78" s="38">
        <v>0.3901</v>
      </c>
      <c r="T78" s="38">
        <v>0.30900000000000005</v>
      </c>
    </row>
    <row r="79" spans="1:20" x14ac:dyDescent="0.25">
      <c r="A79" t="s">
        <v>81</v>
      </c>
      <c r="B79" t="s">
        <v>435</v>
      </c>
      <c r="C79" s="21">
        <v>1.06</v>
      </c>
      <c r="D79" s="21">
        <v>4.0000000000000036E-2</v>
      </c>
      <c r="E79" s="18"/>
      <c r="F79" s="18"/>
      <c r="G79" s="19"/>
      <c r="H79" s="20"/>
      <c r="I79" s="20"/>
      <c r="J79" s="20"/>
      <c r="K79" s="20"/>
      <c r="L79" s="20"/>
      <c r="M79" s="20"/>
      <c r="N79" s="19"/>
      <c r="O79" s="20"/>
      <c r="P79" s="20"/>
      <c r="R79" t="str">
        <f t="shared" si="1"/>
        <v>06114</v>
      </c>
      <c r="S79" s="38">
        <v>0.55740000000000001</v>
      </c>
      <c r="T79" s="38">
        <v>0.2238</v>
      </c>
    </row>
    <row r="80" spans="1:20" x14ac:dyDescent="0.25">
      <c r="A80" t="s">
        <v>82</v>
      </c>
      <c r="B80" t="s">
        <v>436</v>
      </c>
      <c r="C80" s="21">
        <v>1</v>
      </c>
      <c r="D80" s="21">
        <v>0</v>
      </c>
      <c r="E80" s="18"/>
      <c r="F80" s="18"/>
      <c r="G80" s="19"/>
      <c r="H80" s="20"/>
      <c r="I80" s="20"/>
      <c r="J80" s="20"/>
      <c r="K80" s="20"/>
      <c r="L80" s="20"/>
      <c r="M80" s="20"/>
      <c r="N80" s="19"/>
      <c r="O80" s="20"/>
      <c r="P80" s="20"/>
      <c r="R80" t="str">
        <f t="shared" si="1"/>
        <v>33205</v>
      </c>
      <c r="S80" s="38">
        <v>0.86839999999999995</v>
      </c>
      <c r="T80" s="38">
        <v>7.999999999999996E-2</v>
      </c>
    </row>
    <row r="81" spans="1:20" x14ac:dyDescent="0.25">
      <c r="A81" t="s">
        <v>83</v>
      </c>
      <c r="B81" t="s">
        <v>437</v>
      </c>
      <c r="C81" s="21">
        <v>1.1200000000000001</v>
      </c>
      <c r="D81" s="21">
        <v>0</v>
      </c>
      <c r="E81" s="18"/>
      <c r="F81" s="18"/>
      <c r="G81" s="19"/>
      <c r="H81" s="20"/>
      <c r="I81" s="20"/>
      <c r="J81" s="20"/>
      <c r="K81" s="20"/>
      <c r="L81" s="20"/>
      <c r="M81" s="20"/>
      <c r="N81" s="19"/>
      <c r="O81" s="20"/>
      <c r="P81" s="20"/>
      <c r="R81" t="str">
        <f t="shared" si="1"/>
        <v>17210</v>
      </c>
      <c r="S81" s="38">
        <v>0.7268</v>
      </c>
      <c r="T81" s="38">
        <v>0.29820000000000002</v>
      </c>
    </row>
    <row r="82" spans="1:20" x14ac:dyDescent="0.25">
      <c r="A82" t="s">
        <v>84</v>
      </c>
      <c r="B82" t="s">
        <v>438</v>
      </c>
      <c r="C82" s="21">
        <v>1.0750000000000002</v>
      </c>
      <c r="D82" s="21">
        <v>0</v>
      </c>
      <c r="E82" s="18"/>
      <c r="F82" s="18"/>
      <c r="G82" s="19"/>
      <c r="H82" s="20"/>
      <c r="I82" s="20"/>
      <c r="J82" s="20"/>
      <c r="K82" s="20"/>
      <c r="L82" s="20"/>
      <c r="M82" s="20"/>
      <c r="N82" s="19"/>
      <c r="O82" s="20"/>
      <c r="P82" s="20"/>
      <c r="R82" t="str">
        <f t="shared" si="1"/>
        <v>37502</v>
      </c>
      <c r="S82" s="38">
        <v>0.51980000000000004</v>
      </c>
      <c r="T82" s="38">
        <v>0.25629999999999997</v>
      </c>
    </row>
    <row r="83" spans="1:20" x14ac:dyDescent="0.25">
      <c r="A83" t="s">
        <v>85</v>
      </c>
      <c r="B83" t="s">
        <v>439</v>
      </c>
      <c r="C83" s="21">
        <v>1.1200000000000001</v>
      </c>
      <c r="D83" s="21">
        <v>0</v>
      </c>
      <c r="E83" s="18"/>
      <c r="F83" s="18"/>
      <c r="G83" s="19"/>
      <c r="H83" s="20"/>
      <c r="I83" s="20"/>
      <c r="J83" s="20"/>
      <c r="K83" s="20"/>
      <c r="L83" s="20"/>
      <c r="M83" s="20"/>
      <c r="N83" s="19"/>
      <c r="O83" s="20"/>
      <c r="P83" s="20"/>
      <c r="R83" t="str">
        <f t="shared" si="1"/>
        <v>27417</v>
      </c>
      <c r="S83" s="38">
        <v>0.47670000000000001</v>
      </c>
      <c r="T83" s="38">
        <v>0.3014</v>
      </c>
    </row>
    <row r="84" spans="1:20" x14ac:dyDescent="0.25">
      <c r="A84" t="s">
        <v>86</v>
      </c>
      <c r="B84" t="s">
        <v>440</v>
      </c>
      <c r="C84" s="21">
        <v>1</v>
      </c>
      <c r="D84" s="21">
        <v>0</v>
      </c>
      <c r="E84" s="18"/>
      <c r="F84" s="18"/>
      <c r="G84" s="19"/>
      <c r="H84" s="20"/>
      <c r="I84" s="20"/>
      <c r="J84" s="20"/>
      <c r="K84" s="20"/>
      <c r="L84" s="20"/>
      <c r="M84" s="20"/>
      <c r="N84" s="19"/>
      <c r="O84" s="20"/>
      <c r="P84" s="20"/>
      <c r="R84" t="str">
        <f t="shared" si="1"/>
        <v>03053</v>
      </c>
      <c r="S84" s="38">
        <v>0.72050000000000003</v>
      </c>
      <c r="T84" s="38">
        <v>0.27610000000000001</v>
      </c>
    </row>
    <row r="85" spans="1:20" x14ac:dyDescent="0.25">
      <c r="A85" t="s">
        <v>87</v>
      </c>
      <c r="B85" t="s">
        <v>441</v>
      </c>
      <c r="C85" s="21">
        <v>1.06</v>
      </c>
      <c r="D85" s="21">
        <v>0</v>
      </c>
      <c r="E85" s="18"/>
      <c r="F85" s="18"/>
      <c r="G85" s="19"/>
      <c r="H85" s="20"/>
      <c r="I85" s="20"/>
      <c r="J85" s="20"/>
      <c r="K85" s="20"/>
      <c r="L85" s="20"/>
      <c r="M85" s="20"/>
      <c r="N85" s="19"/>
      <c r="O85" s="20"/>
      <c r="P85" s="20"/>
      <c r="R85" t="str">
        <f t="shared" si="1"/>
        <v>27402</v>
      </c>
      <c r="S85" s="38">
        <v>0.72230000000000005</v>
      </c>
      <c r="T85" s="38">
        <v>0.30259999999999998</v>
      </c>
    </row>
    <row r="86" spans="1:20" x14ac:dyDescent="0.25">
      <c r="A86" t="s">
        <v>88</v>
      </c>
      <c r="B86" t="s">
        <v>442</v>
      </c>
      <c r="C86" s="21">
        <v>1</v>
      </c>
      <c r="D86" s="21">
        <v>4.0000000000000036E-2</v>
      </c>
      <c r="E86" s="18"/>
      <c r="F86" s="18"/>
      <c r="G86" s="19"/>
      <c r="H86" s="20"/>
      <c r="I86" s="20"/>
      <c r="J86" s="20"/>
      <c r="K86" s="20"/>
      <c r="L86" s="20"/>
      <c r="M86" s="20"/>
      <c r="N86" s="19"/>
      <c r="O86" s="20"/>
      <c r="P86" s="20"/>
      <c r="R86" t="str">
        <f t="shared" si="1"/>
        <v>32358</v>
      </c>
      <c r="S86" s="38">
        <v>0.21179999999999999</v>
      </c>
      <c r="T86" s="38">
        <v>0.21999999999999997</v>
      </c>
    </row>
    <row r="87" spans="1:20" x14ac:dyDescent="0.25">
      <c r="A87" t="s">
        <v>89</v>
      </c>
      <c r="B87" t="s">
        <v>443</v>
      </c>
      <c r="C87" s="21">
        <v>1</v>
      </c>
      <c r="D87" s="21">
        <v>0</v>
      </c>
      <c r="E87" s="18"/>
      <c r="F87" s="18"/>
      <c r="G87" s="19"/>
      <c r="H87" s="20"/>
      <c r="I87" s="20"/>
      <c r="J87" s="20"/>
      <c r="K87" s="20"/>
      <c r="L87" s="20"/>
      <c r="M87" s="20"/>
      <c r="N87" s="19"/>
      <c r="O87" s="20"/>
      <c r="P87" s="20"/>
      <c r="R87" t="str">
        <f t="shared" si="1"/>
        <v>38302</v>
      </c>
      <c r="S87" s="38">
        <v>0.5776</v>
      </c>
      <c r="T87" s="38">
        <v>0.13600000000000001</v>
      </c>
    </row>
    <row r="88" spans="1:20" x14ac:dyDescent="0.25">
      <c r="A88" t="s">
        <v>90</v>
      </c>
      <c r="B88" t="s">
        <v>444</v>
      </c>
      <c r="C88" s="21">
        <v>1</v>
      </c>
      <c r="D88" s="21">
        <v>4.0000000000000036E-2</v>
      </c>
      <c r="E88" s="18"/>
      <c r="F88" s="18"/>
      <c r="G88" s="19"/>
      <c r="H88" s="20"/>
      <c r="I88" s="20"/>
      <c r="J88" s="20"/>
      <c r="K88" s="20"/>
      <c r="L88" s="20"/>
      <c r="M88" s="20"/>
      <c r="N88" s="19"/>
      <c r="O88" s="20"/>
      <c r="P88" s="20"/>
      <c r="R88" t="str">
        <f t="shared" si="1"/>
        <v>20401</v>
      </c>
      <c r="S88" s="38">
        <v>0.56599999999999995</v>
      </c>
      <c r="T88" s="38">
        <v>0.20540000000000003</v>
      </c>
    </row>
    <row r="89" spans="1:20" x14ac:dyDescent="0.25">
      <c r="A89" t="s">
        <v>91</v>
      </c>
      <c r="B89" t="s">
        <v>445</v>
      </c>
      <c r="C89" s="21">
        <v>1</v>
      </c>
      <c r="D89" s="21">
        <v>0</v>
      </c>
      <c r="E89" s="18"/>
      <c r="F89" s="18"/>
      <c r="G89" s="19"/>
      <c r="H89" s="20"/>
      <c r="I89" s="20"/>
      <c r="J89" s="20"/>
      <c r="K89" s="20"/>
      <c r="L89" s="20"/>
      <c r="M89" s="20"/>
      <c r="N89" s="19"/>
      <c r="O89" s="20"/>
      <c r="P89" s="20"/>
      <c r="R89" t="str">
        <f t="shared" si="1"/>
        <v>20404</v>
      </c>
      <c r="S89" s="38">
        <v>0.46629999999999999</v>
      </c>
      <c r="T89" s="38">
        <v>0.20540000000000003</v>
      </c>
    </row>
    <row r="90" spans="1:20" x14ac:dyDescent="0.25">
      <c r="A90" t="s">
        <v>92</v>
      </c>
      <c r="B90" t="s">
        <v>446</v>
      </c>
      <c r="C90" s="21">
        <v>1</v>
      </c>
      <c r="D90" s="21">
        <v>0</v>
      </c>
      <c r="E90" s="18"/>
      <c r="F90" s="18"/>
      <c r="G90" s="19"/>
      <c r="H90" s="20"/>
      <c r="I90" s="20"/>
      <c r="J90" s="20"/>
      <c r="K90" s="20"/>
      <c r="L90" s="20"/>
      <c r="M90" s="20"/>
      <c r="N90" s="19"/>
      <c r="O90" s="20"/>
      <c r="P90" s="20"/>
      <c r="R90" t="str">
        <f t="shared" si="1"/>
        <v>13301</v>
      </c>
      <c r="S90" s="38">
        <v>0.73499999999999999</v>
      </c>
      <c r="T90" s="38">
        <v>0.21109999999999995</v>
      </c>
    </row>
    <row r="91" spans="1:20" x14ac:dyDescent="0.25">
      <c r="A91" t="s">
        <v>93</v>
      </c>
      <c r="B91" t="s">
        <v>447</v>
      </c>
      <c r="C91" s="21">
        <v>1</v>
      </c>
      <c r="D91" s="21">
        <v>0</v>
      </c>
      <c r="E91" s="18"/>
      <c r="F91" s="18"/>
      <c r="G91" s="19"/>
      <c r="H91" s="20"/>
      <c r="I91" s="20"/>
      <c r="J91" s="20"/>
      <c r="K91" s="20"/>
      <c r="L91" s="20"/>
      <c r="M91" s="20"/>
      <c r="N91" s="19"/>
      <c r="O91" s="20"/>
      <c r="P91" s="20"/>
      <c r="R91" t="str">
        <f t="shared" si="1"/>
        <v>39200</v>
      </c>
      <c r="S91" s="38">
        <v>0.87890000000000001</v>
      </c>
      <c r="T91" s="38">
        <v>0.32189999999999996</v>
      </c>
    </row>
    <row r="92" spans="1:20" x14ac:dyDescent="0.25">
      <c r="A92" t="s">
        <v>94</v>
      </c>
      <c r="B92" t="s">
        <v>448</v>
      </c>
      <c r="C92" s="21">
        <v>1</v>
      </c>
      <c r="D92" s="21">
        <v>0</v>
      </c>
      <c r="E92" s="18"/>
      <c r="F92" s="18"/>
      <c r="G92" s="19"/>
      <c r="H92" s="20"/>
      <c r="I92" s="20"/>
      <c r="J92" s="20"/>
      <c r="K92" s="20"/>
      <c r="L92" s="20"/>
      <c r="M92" s="20"/>
      <c r="N92" s="19"/>
      <c r="O92" s="20"/>
      <c r="P92" s="20"/>
      <c r="R92" t="str">
        <f t="shared" si="1"/>
        <v>39204</v>
      </c>
      <c r="S92" s="38">
        <v>0.90959999999999996</v>
      </c>
      <c r="T92" s="38">
        <v>0.26039999999999996</v>
      </c>
    </row>
    <row r="93" spans="1:20" x14ac:dyDescent="0.25">
      <c r="A93" t="s">
        <v>95</v>
      </c>
      <c r="B93" t="s">
        <v>449</v>
      </c>
      <c r="C93" s="21">
        <v>1.1200000000000001</v>
      </c>
      <c r="D93" s="21">
        <v>0</v>
      </c>
      <c r="E93" s="18"/>
      <c r="F93" s="18"/>
      <c r="G93" s="19"/>
      <c r="H93" s="20"/>
      <c r="I93" s="20"/>
      <c r="J93" s="20"/>
      <c r="K93" s="20"/>
      <c r="L93" s="20"/>
      <c r="M93" s="20"/>
      <c r="N93" s="19"/>
      <c r="O93" s="20"/>
      <c r="P93" s="20"/>
      <c r="R93" t="str">
        <f t="shared" si="1"/>
        <v>31332</v>
      </c>
      <c r="S93" s="38">
        <v>0.42730000000000001</v>
      </c>
      <c r="T93" s="38">
        <v>0.26580000000000004</v>
      </c>
    </row>
    <row r="94" spans="1:20" x14ac:dyDescent="0.25">
      <c r="A94" t="s">
        <v>96</v>
      </c>
      <c r="B94" t="s">
        <v>450</v>
      </c>
      <c r="C94" s="21">
        <v>1.06</v>
      </c>
      <c r="D94" s="21">
        <v>0</v>
      </c>
      <c r="E94" s="18"/>
      <c r="F94" s="18"/>
      <c r="G94" s="19"/>
      <c r="H94" s="20"/>
      <c r="I94" s="20"/>
      <c r="J94" s="20"/>
      <c r="K94" s="20"/>
      <c r="L94" s="20"/>
      <c r="M94" s="20"/>
      <c r="N94" s="19"/>
      <c r="O94" s="20"/>
      <c r="P94" s="20"/>
      <c r="R94" t="str">
        <f t="shared" si="1"/>
        <v>23054</v>
      </c>
      <c r="S94" s="38">
        <v>0.47299999999999998</v>
      </c>
      <c r="T94" s="38">
        <v>9.7700000000000009E-2</v>
      </c>
    </row>
    <row r="95" spans="1:20" x14ac:dyDescent="0.25">
      <c r="A95" t="s">
        <v>97</v>
      </c>
      <c r="B95" t="s">
        <v>451</v>
      </c>
      <c r="C95" s="21">
        <v>1</v>
      </c>
      <c r="D95" s="21">
        <v>0</v>
      </c>
      <c r="E95" s="18"/>
      <c r="F95" s="18"/>
      <c r="G95" s="19"/>
      <c r="H95" s="20"/>
      <c r="I95" s="20"/>
      <c r="J95" s="20"/>
      <c r="K95" s="20"/>
      <c r="L95" s="20"/>
      <c r="M95" s="20"/>
      <c r="N95" s="19"/>
      <c r="O95" s="20"/>
      <c r="P95" s="20"/>
      <c r="R95" t="str">
        <f t="shared" si="1"/>
        <v>32312</v>
      </c>
      <c r="S95" s="38">
        <v>0.3947</v>
      </c>
      <c r="T95" s="38">
        <v>7.999999999999996E-2</v>
      </c>
    </row>
    <row r="96" spans="1:20" x14ac:dyDescent="0.25">
      <c r="A96" t="s">
        <v>98</v>
      </c>
      <c r="B96" t="s">
        <v>452</v>
      </c>
      <c r="C96" s="21">
        <v>1.06</v>
      </c>
      <c r="D96" s="21">
        <v>0</v>
      </c>
      <c r="E96" s="18"/>
      <c r="F96" s="18"/>
      <c r="G96" s="19"/>
      <c r="H96" s="20"/>
      <c r="I96" s="20"/>
      <c r="J96" s="20"/>
      <c r="K96" s="20"/>
      <c r="L96" s="20"/>
      <c r="M96" s="20"/>
      <c r="N96" s="19"/>
      <c r="O96" s="20"/>
      <c r="P96" s="20"/>
      <c r="R96" t="str">
        <f t="shared" si="1"/>
        <v>06103</v>
      </c>
      <c r="S96" s="38">
        <v>0.36359999999999998</v>
      </c>
      <c r="T96" s="38">
        <v>0.20540000000000003</v>
      </c>
    </row>
    <row r="97" spans="1:20" x14ac:dyDescent="0.25">
      <c r="A97" t="s">
        <v>99</v>
      </c>
      <c r="B97" t="s">
        <v>453</v>
      </c>
      <c r="C97" s="21">
        <v>1</v>
      </c>
      <c r="D97" s="21">
        <v>0</v>
      </c>
      <c r="E97" s="18"/>
      <c r="F97" s="18"/>
      <c r="G97" s="19"/>
      <c r="H97" s="20"/>
      <c r="I97" s="20"/>
      <c r="J97" s="20"/>
      <c r="K97" s="20"/>
      <c r="L97" s="20"/>
      <c r="M97" s="20"/>
      <c r="N97" s="19"/>
      <c r="O97" s="20"/>
      <c r="P97" s="20"/>
      <c r="R97" t="str">
        <f t="shared" si="1"/>
        <v>34324</v>
      </c>
      <c r="S97" s="38">
        <v>0.21759999999999999</v>
      </c>
      <c r="T97" s="38">
        <v>0.17320000000000002</v>
      </c>
    </row>
    <row r="98" spans="1:20" x14ac:dyDescent="0.25">
      <c r="A98" t="s">
        <v>100</v>
      </c>
      <c r="B98" t="s">
        <v>454</v>
      </c>
      <c r="C98" s="21">
        <v>1</v>
      </c>
      <c r="D98" s="21">
        <v>4.0000000000000036E-2</v>
      </c>
      <c r="E98" s="18"/>
      <c r="F98" s="18"/>
      <c r="G98" s="19"/>
      <c r="H98" s="20"/>
      <c r="I98" s="20"/>
      <c r="J98" s="20"/>
      <c r="K98" s="20"/>
      <c r="L98" s="20"/>
      <c r="M98" s="20"/>
      <c r="N98" s="19"/>
      <c r="O98" s="20"/>
      <c r="P98" s="20"/>
      <c r="R98" t="str">
        <f t="shared" si="1"/>
        <v>22204</v>
      </c>
      <c r="S98" s="38">
        <v>0.52</v>
      </c>
      <c r="T98" s="38">
        <v>0.11380000000000001</v>
      </c>
    </row>
    <row r="99" spans="1:20" x14ac:dyDescent="0.25">
      <c r="A99" t="s">
        <v>101</v>
      </c>
      <c r="B99" t="s">
        <v>455</v>
      </c>
      <c r="C99" s="21">
        <v>1</v>
      </c>
      <c r="D99" s="21">
        <v>0</v>
      </c>
      <c r="E99" s="18"/>
      <c r="F99" s="18"/>
      <c r="G99" s="19"/>
      <c r="H99" s="20"/>
      <c r="I99" s="20"/>
      <c r="J99" s="20"/>
      <c r="K99" s="20"/>
      <c r="L99" s="20"/>
      <c r="M99" s="20"/>
      <c r="N99" s="19"/>
      <c r="O99" s="20"/>
      <c r="P99" s="20"/>
      <c r="R99" t="str">
        <f t="shared" si="1"/>
        <v>39203</v>
      </c>
      <c r="S99" s="38">
        <v>0.80810000000000004</v>
      </c>
      <c r="T99" s="38">
        <v>0.20989999999999998</v>
      </c>
    </row>
    <row r="100" spans="1:20" x14ac:dyDescent="0.25">
      <c r="A100" t="s">
        <v>102</v>
      </c>
      <c r="B100" t="s">
        <v>456</v>
      </c>
      <c r="C100" s="21">
        <v>1.18</v>
      </c>
      <c r="D100" s="21">
        <v>0</v>
      </c>
      <c r="E100" s="18"/>
      <c r="F100" s="18"/>
      <c r="G100" s="19"/>
      <c r="H100" s="20"/>
      <c r="I100" s="20"/>
      <c r="J100" s="20"/>
      <c r="K100" s="20"/>
      <c r="L100" s="20"/>
      <c r="M100" s="20"/>
      <c r="N100" s="19"/>
      <c r="O100" s="20"/>
      <c r="P100" s="20"/>
      <c r="R100" t="str">
        <f t="shared" si="1"/>
        <v>17401</v>
      </c>
      <c r="S100" s="38">
        <v>0.70820000000000005</v>
      </c>
      <c r="T100" s="38">
        <v>0.25560000000000005</v>
      </c>
    </row>
    <row r="101" spans="1:20" x14ac:dyDescent="0.25">
      <c r="A101" t="s">
        <v>103</v>
      </c>
      <c r="B101" t="s">
        <v>457</v>
      </c>
      <c r="C101" s="21">
        <v>1.06</v>
      </c>
      <c r="D101" s="21">
        <v>0</v>
      </c>
      <c r="E101" s="18"/>
      <c r="F101" s="18"/>
      <c r="G101" s="19"/>
      <c r="H101" s="20"/>
      <c r="I101" s="20"/>
      <c r="J101" s="20"/>
      <c r="K101" s="20"/>
      <c r="L101" s="20"/>
      <c r="M101" s="20"/>
      <c r="N101" s="19"/>
      <c r="O101" s="20"/>
      <c r="P101" s="20"/>
      <c r="R101" t="str">
        <f t="shared" si="1"/>
        <v>06098</v>
      </c>
      <c r="S101" s="38">
        <v>0.2286</v>
      </c>
      <c r="T101" s="38">
        <v>0.22609999999999997</v>
      </c>
    </row>
    <row r="102" spans="1:20" x14ac:dyDescent="0.25">
      <c r="A102" t="s">
        <v>104</v>
      </c>
      <c r="B102" t="s">
        <v>458</v>
      </c>
      <c r="C102" s="21">
        <v>1</v>
      </c>
      <c r="D102" s="21">
        <v>0</v>
      </c>
      <c r="E102" s="18"/>
      <c r="F102" s="18"/>
      <c r="G102" s="19"/>
      <c r="H102" s="20"/>
      <c r="I102" s="20"/>
      <c r="J102" s="20"/>
      <c r="K102" s="20"/>
      <c r="L102" s="20"/>
      <c r="M102" s="20"/>
      <c r="N102" s="19"/>
      <c r="O102" s="20"/>
      <c r="P102" s="20"/>
      <c r="R102" t="str">
        <f t="shared" si="1"/>
        <v>23404</v>
      </c>
      <c r="S102" s="38">
        <v>0.78349999999999997</v>
      </c>
      <c r="T102" s="38">
        <v>0.12319999999999998</v>
      </c>
    </row>
    <row r="103" spans="1:20" x14ac:dyDescent="0.25">
      <c r="A103" t="s">
        <v>105</v>
      </c>
      <c r="B103" t="s">
        <v>459</v>
      </c>
      <c r="C103" s="21">
        <v>1</v>
      </c>
      <c r="D103" s="21">
        <v>0</v>
      </c>
      <c r="E103" s="18"/>
      <c r="F103" s="18"/>
      <c r="G103" s="19"/>
      <c r="H103" s="20"/>
      <c r="I103" s="20"/>
      <c r="J103" s="20"/>
      <c r="K103" s="20"/>
      <c r="L103" s="20"/>
      <c r="M103" s="20"/>
      <c r="N103" s="19"/>
      <c r="O103" s="20"/>
      <c r="P103" s="20"/>
      <c r="R103" t="str">
        <f t="shared" si="1"/>
        <v>14028</v>
      </c>
      <c r="S103" s="38">
        <v>0.68440000000000001</v>
      </c>
      <c r="T103" s="38">
        <v>0.21850000000000003</v>
      </c>
    </row>
    <row r="104" spans="1:20" x14ac:dyDescent="0.25">
      <c r="A104" t="s">
        <v>108</v>
      </c>
      <c r="B104" t="s">
        <v>460</v>
      </c>
      <c r="C104" s="21">
        <v>1.1200000000000001</v>
      </c>
      <c r="D104" s="21">
        <v>0</v>
      </c>
      <c r="E104" s="18"/>
      <c r="F104" s="18"/>
      <c r="G104" s="19"/>
      <c r="H104" s="20"/>
      <c r="I104" s="20"/>
      <c r="J104" s="20"/>
      <c r="K104" s="20"/>
      <c r="L104" s="20"/>
      <c r="M104" s="20"/>
      <c r="N104" s="19"/>
      <c r="O104" s="20"/>
      <c r="P104" s="20"/>
      <c r="R104" t="str">
        <f t="shared" si="1"/>
        <v>27902</v>
      </c>
      <c r="S104" s="38">
        <v>0.61009999999999998</v>
      </c>
      <c r="T104" s="38">
        <v>7.999999999999996E-2</v>
      </c>
    </row>
    <row r="105" spans="1:20" x14ac:dyDescent="0.25">
      <c r="A105" t="s">
        <v>106</v>
      </c>
      <c r="B105" t="s">
        <v>461</v>
      </c>
      <c r="C105" s="21">
        <v>1.18</v>
      </c>
      <c r="D105" s="21">
        <v>0</v>
      </c>
      <c r="E105" s="18"/>
      <c r="F105" s="18"/>
      <c r="G105" s="19"/>
      <c r="H105" s="20"/>
      <c r="I105" s="20"/>
      <c r="J105" s="20"/>
      <c r="K105" s="20"/>
      <c r="L105" s="20"/>
      <c r="M105" s="20"/>
      <c r="N105" s="19"/>
      <c r="O105" s="20"/>
      <c r="P105" s="20"/>
      <c r="R105" t="str">
        <f t="shared" si="1"/>
        <v>17911</v>
      </c>
      <c r="S105" s="38">
        <v>0.61670000000000003</v>
      </c>
      <c r="T105" s="38">
        <v>0.10150000000000003</v>
      </c>
    </row>
    <row r="106" spans="1:20" x14ac:dyDescent="0.25">
      <c r="A106" t="s">
        <v>107</v>
      </c>
      <c r="B106" t="s">
        <v>462</v>
      </c>
      <c r="C106" s="21">
        <v>1.18</v>
      </c>
      <c r="D106" s="21">
        <v>0</v>
      </c>
      <c r="E106" s="18"/>
      <c r="F106" s="18"/>
      <c r="G106" s="19"/>
      <c r="H106" s="20"/>
      <c r="I106" s="20"/>
      <c r="J106" s="20"/>
      <c r="K106" s="20"/>
      <c r="L106" s="20"/>
      <c r="M106" s="20"/>
      <c r="N106" s="19"/>
      <c r="O106" s="20"/>
      <c r="P106" s="20"/>
      <c r="R106" t="str">
        <f t="shared" si="1"/>
        <v>17916</v>
      </c>
      <c r="S106" s="38">
        <v>0.57550000000000001</v>
      </c>
      <c r="T106" s="38">
        <v>7.999999999999996E-2</v>
      </c>
    </row>
    <row r="107" spans="1:20" x14ac:dyDescent="0.25">
      <c r="A107" t="s">
        <v>338</v>
      </c>
      <c r="B107" t="s">
        <v>339</v>
      </c>
      <c r="C107" s="21">
        <v>1.18</v>
      </c>
      <c r="D107" s="21">
        <v>0</v>
      </c>
      <c r="E107" s="18"/>
      <c r="F107" s="18"/>
      <c r="G107" s="19"/>
      <c r="H107" s="20"/>
      <c r="I107" s="20"/>
      <c r="J107" s="20"/>
      <c r="K107" s="20"/>
      <c r="L107" s="20"/>
      <c r="M107" s="20"/>
      <c r="N107" s="19"/>
      <c r="O107" s="20"/>
      <c r="P107" s="20"/>
      <c r="R107" t="str">
        <f t="shared" si="1"/>
        <v>17919</v>
      </c>
      <c r="S107" s="38">
        <v>0.53410000000000002</v>
      </c>
      <c r="T107" s="38">
        <v>0.28959999999999997</v>
      </c>
    </row>
    <row r="108" spans="1:20" x14ac:dyDescent="0.25">
      <c r="A108" t="s">
        <v>109</v>
      </c>
      <c r="B108" t="s">
        <v>463</v>
      </c>
      <c r="C108" s="21">
        <v>1</v>
      </c>
      <c r="D108" s="21">
        <v>0</v>
      </c>
      <c r="E108" s="18"/>
      <c r="F108" s="18"/>
      <c r="G108" s="19"/>
      <c r="H108" s="20"/>
      <c r="I108" s="20"/>
      <c r="J108" s="20"/>
      <c r="K108" s="20"/>
      <c r="L108" s="20"/>
      <c r="M108" s="20"/>
      <c r="N108" s="19"/>
      <c r="O108" s="20"/>
      <c r="P108" s="20"/>
      <c r="R108" t="str">
        <f t="shared" si="1"/>
        <v>10070</v>
      </c>
      <c r="S108" s="38">
        <v>0.82379999999999998</v>
      </c>
      <c r="T108" s="38">
        <v>0.17779999999999996</v>
      </c>
    </row>
    <row r="109" spans="1:20" x14ac:dyDescent="0.25">
      <c r="A109" t="s">
        <v>110</v>
      </c>
      <c r="B109" t="s">
        <v>464</v>
      </c>
      <c r="C109" s="21">
        <v>1.18</v>
      </c>
      <c r="D109" s="21">
        <v>0</v>
      </c>
      <c r="E109" s="18"/>
      <c r="F109" s="18"/>
      <c r="G109" s="19"/>
      <c r="H109" s="20"/>
      <c r="I109" s="20"/>
      <c r="J109" s="20"/>
      <c r="K109" s="20"/>
      <c r="L109" s="20"/>
      <c r="M109" s="20"/>
      <c r="N109" s="19"/>
      <c r="O109" s="20"/>
      <c r="P109" s="20"/>
      <c r="R109" t="str">
        <f t="shared" si="1"/>
        <v>31063</v>
      </c>
      <c r="S109" s="38">
        <v>0.52380000000000004</v>
      </c>
      <c r="T109" s="38">
        <v>9.2500000000000027E-2</v>
      </c>
    </row>
    <row r="110" spans="1:20" x14ac:dyDescent="0.25">
      <c r="A110" t="s">
        <v>111</v>
      </c>
      <c r="B110" t="s">
        <v>465</v>
      </c>
      <c r="C110" s="21">
        <v>1.18</v>
      </c>
      <c r="D110" s="21">
        <v>0</v>
      </c>
      <c r="E110" s="18"/>
      <c r="F110" s="18"/>
      <c r="G110" s="19"/>
      <c r="H110" s="20"/>
      <c r="I110" s="20"/>
      <c r="J110" s="20"/>
      <c r="K110" s="20"/>
      <c r="L110" s="20"/>
      <c r="M110" s="20"/>
      <c r="N110" s="19"/>
      <c r="O110" s="20"/>
      <c r="P110" s="20"/>
      <c r="R110" t="str">
        <f t="shared" si="1"/>
        <v>17411</v>
      </c>
      <c r="S110" s="38">
        <v>0.1201</v>
      </c>
      <c r="T110" s="38">
        <v>0.22870000000000001</v>
      </c>
    </row>
    <row r="111" spans="1:20" x14ac:dyDescent="0.25">
      <c r="A111" t="s">
        <v>112</v>
      </c>
      <c r="B111" t="s">
        <v>466</v>
      </c>
      <c r="C111" s="21">
        <v>1</v>
      </c>
      <c r="D111" s="21">
        <v>2.0000000000000018E-2</v>
      </c>
      <c r="E111" s="18"/>
      <c r="F111" s="18"/>
      <c r="G111" s="19"/>
      <c r="H111" s="20"/>
      <c r="I111" s="20"/>
      <c r="J111" s="20"/>
      <c r="K111" s="20"/>
      <c r="L111" s="20"/>
      <c r="M111" s="20"/>
      <c r="N111" s="19"/>
      <c r="O111" s="20"/>
      <c r="P111" s="20"/>
      <c r="R111" t="str">
        <f t="shared" si="1"/>
        <v>11056</v>
      </c>
      <c r="S111" s="38">
        <v>0.68179999999999996</v>
      </c>
      <c r="T111" s="38">
        <v>0.20540000000000003</v>
      </c>
    </row>
    <row r="112" spans="1:20" x14ac:dyDescent="0.25">
      <c r="A112" t="s">
        <v>113</v>
      </c>
      <c r="B112" t="s">
        <v>467</v>
      </c>
      <c r="C112" s="21">
        <v>1</v>
      </c>
      <c r="D112" s="21">
        <v>0</v>
      </c>
      <c r="E112" s="18"/>
      <c r="F112" s="18"/>
      <c r="G112" s="19"/>
      <c r="H112" s="20"/>
      <c r="I112" s="20"/>
      <c r="J112" s="20"/>
      <c r="K112" s="20"/>
      <c r="L112" s="20"/>
      <c r="M112" s="20"/>
      <c r="N112" s="19"/>
      <c r="O112" s="20"/>
      <c r="P112" s="20"/>
      <c r="R112" t="str">
        <f t="shared" si="1"/>
        <v>08402</v>
      </c>
      <c r="S112" s="38">
        <v>0.36580000000000001</v>
      </c>
      <c r="T112" s="38">
        <v>0.20540000000000003</v>
      </c>
    </row>
    <row r="113" spans="1:20" x14ac:dyDescent="0.25">
      <c r="A113" t="s">
        <v>114</v>
      </c>
      <c r="B113" t="s">
        <v>468</v>
      </c>
      <c r="C113" s="21">
        <v>1</v>
      </c>
      <c r="D113" s="21">
        <v>0</v>
      </c>
      <c r="E113" s="18"/>
      <c r="F113" s="18"/>
      <c r="G113" s="19"/>
      <c r="H113" s="20"/>
      <c r="I113" s="20"/>
      <c r="J113" s="20"/>
      <c r="K113" s="20"/>
      <c r="L113" s="20"/>
      <c r="M113" s="20"/>
      <c r="N113" s="19"/>
      <c r="O113" s="20"/>
      <c r="P113" s="20"/>
      <c r="R113" t="str">
        <f t="shared" si="1"/>
        <v>10003</v>
      </c>
      <c r="S113" s="38">
        <v>0.9</v>
      </c>
      <c r="T113" s="38">
        <v>7.999999999999996E-2</v>
      </c>
    </row>
    <row r="114" spans="1:20" x14ac:dyDescent="0.25">
      <c r="A114" t="s">
        <v>115</v>
      </c>
      <c r="B114" t="s">
        <v>469</v>
      </c>
      <c r="C114" s="21">
        <v>1</v>
      </c>
      <c r="D114" s="21">
        <v>0</v>
      </c>
      <c r="E114" s="18"/>
      <c r="F114" s="18"/>
      <c r="G114" s="19"/>
      <c r="H114" s="20"/>
      <c r="I114" s="20"/>
      <c r="J114" s="20"/>
      <c r="K114" s="20"/>
      <c r="L114" s="20"/>
      <c r="M114" s="20"/>
      <c r="N114" s="19"/>
      <c r="O114" s="20"/>
      <c r="P114" s="20"/>
      <c r="R114" t="str">
        <f t="shared" si="1"/>
        <v>08458</v>
      </c>
      <c r="S114" s="38">
        <v>0.63070000000000004</v>
      </c>
      <c r="T114" s="38">
        <v>0.27969999999999995</v>
      </c>
    </row>
    <row r="115" spans="1:20" x14ac:dyDescent="0.25">
      <c r="A115" t="s">
        <v>116</v>
      </c>
      <c r="B115" t="s">
        <v>470</v>
      </c>
      <c r="C115" s="21">
        <v>1</v>
      </c>
      <c r="D115" s="21">
        <v>0</v>
      </c>
      <c r="E115" s="18"/>
      <c r="F115" s="18"/>
      <c r="G115" s="19"/>
      <c r="H115" s="20"/>
      <c r="I115" s="20"/>
      <c r="J115" s="20"/>
      <c r="K115" s="20"/>
      <c r="L115" s="20"/>
      <c r="M115" s="20"/>
      <c r="N115" s="19"/>
      <c r="O115" s="20"/>
      <c r="P115" s="20"/>
      <c r="R115" t="str">
        <f t="shared" si="1"/>
        <v>03017</v>
      </c>
      <c r="S115" s="38">
        <v>0.59160000000000001</v>
      </c>
      <c r="T115" s="38">
        <v>0.30859999999999999</v>
      </c>
    </row>
    <row r="116" spans="1:20" x14ac:dyDescent="0.25">
      <c r="A116" t="s">
        <v>117</v>
      </c>
      <c r="B116" t="s">
        <v>471</v>
      </c>
      <c r="C116" s="21">
        <v>1.18</v>
      </c>
      <c r="D116" s="21">
        <v>0</v>
      </c>
      <c r="E116" s="18"/>
      <c r="F116" s="18"/>
      <c r="G116" s="19"/>
      <c r="H116" s="20"/>
      <c r="I116" s="20"/>
      <c r="J116" s="20"/>
      <c r="K116" s="20"/>
      <c r="L116" s="20"/>
      <c r="M116" s="20"/>
      <c r="N116" s="19"/>
      <c r="O116" s="20"/>
      <c r="P116" s="20"/>
      <c r="R116" t="str">
        <f t="shared" si="1"/>
        <v>17415</v>
      </c>
      <c r="S116" s="38">
        <v>0.56379999999999997</v>
      </c>
      <c r="T116" s="38">
        <v>0.29879999999999995</v>
      </c>
    </row>
    <row r="117" spans="1:20" x14ac:dyDescent="0.25">
      <c r="A117" t="s">
        <v>118</v>
      </c>
      <c r="B117" t="s">
        <v>472</v>
      </c>
      <c r="C117" s="21">
        <v>1</v>
      </c>
      <c r="D117" s="21">
        <v>2.0000000000000018E-2</v>
      </c>
      <c r="E117" s="18"/>
      <c r="F117" s="18"/>
      <c r="G117" s="19"/>
      <c r="H117" s="20"/>
      <c r="I117" s="20"/>
      <c r="J117" s="20"/>
      <c r="K117" s="20"/>
      <c r="L117" s="20"/>
      <c r="M117" s="20"/>
      <c r="N117" s="19"/>
      <c r="O117" s="20"/>
      <c r="P117" s="20"/>
      <c r="R117" t="str">
        <f t="shared" si="1"/>
        <v>33212</v>
      </c>
      <c r="S117" s="38">
        <v>0.53800000000000003</v>
      </c>
      <c r="T117" s="38">
        <v>0.1986</v>
      </c>
    </row>
    <row r="118" spans="1:20" x14ac:dyDescent="0.25">
      <c r="A118" t="s">
        <v>119</v>
      </c>
      <c r="B118" t="s">
        <v>473</v>
      </c>
      <c r="C118" s="21">
        <v>1</v>
      </c>
      <c r="D118" s="21">
        <v>4.0000000000000036E-2</v>
      </c>
      <c r="E118" s="18"/>
      <c r="F118" s="18"/>
      <c r="G118" s="19"/>
      <c r="H118" s="20"/>
      <c r="I118" s="20"/>
      <c r="J118" s="20"/>
      <c r="K118" s="20"/>
      <c r="L118" s="20"/>
      <c r="M118" s="20"/>
      <c r="N118" s="19"/>
      <c r="O118" s="20"/>
      <c r="P118" s="20"/>
      <c r="R118" t="str">
        <f t="shared" si="1"/>
        <v>03052</v>
      </c>
      <c r="S118" s="38">
        <v>0.84099999999999997</v>
      </c>
      <c r="T118" s="38">
        <v>0.2268</v>
      </c>
    </row>
    <row r="119" spans="1:20" x14ac:dyDescent="0.25">
      <c r="A119" t="s">
        <v>120</v>
      </c>
      <c r="B119" t="s">
        <v>474</v>
      </c>
      <c r="C119" s="21">
        <v>1</v>
      </c>
      <c r="D119" s="21">
        <v>0</v>
      </c>
      <c r="E119" s="18"/>
      <c r="F119" s="18"/>
      <c r="G119" s="19"/>
      <c r="H119" s="20"/>
      <c r="I119" s="20"/>
      <c r="J119" s="20"/>
      <c r="K119" s="20"/>
      <c r="L119" s="20"/>
      <c r="M119" s="20"/>
      <c r="N119" s="19"/>
      <c r="O119" s="20"/>
      <c r="P119" s="20"/>
      <c r="R119" t="str">
        <f t="shared" si="1"/>
        <v>19403</v>
      </c>
      <c r="S119" s="38">
        <v>0.51300000000000001</v>
      </c>
      <c r="T119" s="38">
        <v>0.245</v>
      </c>
    </row>
    <row r="120" spans="1:20" x14ac:dyDescent="0.25">
      <c r="A120" t="s">
        <v>121</v>
      </c>
      <c r="B120" t="s">
        <v>475</v>
      </c>
      <c r="C120" s="21">
        <v>1</v>
      </c>
      <c r="D120" s="21">
        <v>4.0000000000000036E-2</v>
      </c>
      <c r="E120" s="18"/>
      <c r="F120" s="18"/>
      <c r="G120" s="19"/>
      <c r="H120" s="20"/>
      <c r="I120" s="20"/>
      <c r="J120" s="20"/>
      <c r="K120" s="20"/>
      <c r="L120" s="20"/>
      <c r="M120" s="20"/>
      <c r="N120" s="19"/>
      <c r="O120" s="20"/>
      <c r="P120" s="20"/>
      <c r="R120" t="str">
        <f t="shared" si="1"/>
        <v>20402</v>
      </c>
      <c r="S120" s="38">
        <v>0.5</v>
      </c>
      <c r="T120" s="38">
        <v>0.20540000000000003</v>
      </c>
    </row>
    <row r="121" spans="1:20" x14ac:dyDescent="0.25">
      <c r="A121" t="s">
        <v>122</v>
      </c>
      <c r="B121" t="s">
        <v>476</v>
      </c>
      <c r="C121" s="21">
        <v>1.06</v>
      </c>
      <c r="D121" s="21">
        <v>4.0000000000000036E-2</v>
      </c>
      <c r="E121" s="18"/>
      <c r="F121" s="18"/>
      <c r="G121" s="19"/>
      <c r="H121" s="20"/>
      <c r="I121" s="20"/>
      <c r="J121" s="20"/>
      <c r="K121" s="20"/>
      <c r="L121" s="20"/>
      <c r="M121" s="20"/>
      <c r="N121" s="19"/>
      <c r="O121" s="20"/>
      <c r="P121" s="20"/>
      <c r="R121" t="str">
        <f t="shared" si="1"/>
        <v>06101</v>
      </c>
      <c r="S121" s="38">
        <v>0.27650000000000002</v>
      </c>
      <c r="T121" s="38">
        <v>0.23670000000000002</v>
      </c>
    </row>
    <row r="122" spans="1:20" x14ac:dyDescent="0.25">
      <c r="A122" t="s">
        <v>123</v>
      </c>
      <c r="B122" t="s">
        <v>477</v>
      </c>
      <c r="C122" s="21">
        <v>1.1200000000000001</v>
      </c>
      <c r="D122" s="21">
        <v>2.0000000000000018E-2</v>
      </c>
      <c r="E122" s="18"/>
      <c r="F122" s="18"/>
      <c r="G122" s="19"/>
      <c r="H122" s="20"/>
      <c r="I122" s="20"/>
      <c r="J122" s="20"/>
      <c r="K122" s="20"/>
      <c r="L122" s="20"/>
      <c r="M122" s="20"/>
      <c r="N122" s="19"/>
      <c r="O122" s="20"/>
      <c r="P122" s="20"/>
      <c r="R122" t="str">
        <f t="shared" si="1"/>
        <v>29311</v>
      </c>
      <c r="S122" s="38">
        <v>0.55900000000000005</v>
      </c>
      <c r="T122" s="38">
        <v>0.2006</v>
      </c>
    </row>
    <row r="123" spans="1:20" x14ac:dyDescent="0.25">
      <c r="A123" t="s">
        <v>124</v>
      </c>
      <c r="B123" t="s">
        <v>478</v>
      </c>
      <c r="C123" s="21">
        <v>1</v>
      </c>
      <c r="D123" s="21">
        <v>2.0000000000000018E-2</v>
      </c>
      <c r="E123" s="18"/>
      <c r="F123" s="18"/>
      <c r="G123" s="19"/>
      <c r="H123" s="20"/>
      <c r="I123" s="20"/>
      <c r="J123" s="20"/>
      <c r="K123" s="20"/>
      <c r="L123" s="20"/>
      <c r="M123" s="20"/>
      <c r="N123" s="19"/>
      <c r="O123" s="20"/>
      <c r="P123" s="20"/>
      <c r="R123" t="str">
        <f t="shared" si="1"/>
        <v>38126</v>
      </c>
      <c r="S123" s="38">
        <v>0.51139999999999997</v>
      </c>
      <c r="T123" s="38">
        <v>0.14500000000000002</v>
      </c>
    </row>
    <row r="124" spans="1:20" x14ac:dyDescent="0.25">
      <c r="A124" t="s">
        <v>125</v>
      </c>
      <c r="B124" t="s">
        <v>479</v>
      </c>
      <c r="C124" s="21">
        <v>1</v>
      </c>
      <c r="D124" s="21">
        <v>0</v>
      </c>
      <c r="E124" s="18"/>
      <c r="F124" s="18"/>
      <c r="G124" s="19"/>
      <c r="H124" s="20"/>
      <c r="I124" s="20"/>
      <c r="J124" s="20"/>
      <c r="K124" s="20"/>
      <c r="L124" s="20"/>
      <c r="M124" s="20"/>
      <c r="N124" s="19"/>
      <c r="O124" s="20"/>
      <c r="P124" s="20"/>
      <c r="R124" t="str">
        <f t="shared" si="1"/>
        <v>04129</v>
      </c>
      <c r="S124" s="38">
        <v>0.60440000000000005</v>
      </c>
      <c r="T124" s="38">
        <v>0.17359999999999998</v>
      </c>
    </row>
    <row r="125" spans="1:20" x14ac:dyDescent="0.25">
      <c r="A125" t="s">
        <v>126</v>
      </c>
      <c r="B125" t="s">
        <v>480</v>
      </c>
      <c r="C125" s="21">
        <v>1</v>
      </c>
      <c r="D125" s="21">
        <v>0</v>
      </c>
      <c r="E125" s="18"/>
      <c r="F125" s="18"/>
      <c r="G125" s="19"/>
      <c r="H125" s="20"/>
      <c r="I125" s="20"/>
      <c r="J125" s="20"/>
      <c r="K125" s="20"/>
      <c r="L125" s="20"/>
      <c r="M125" s="20"/>
      <c r="N125" s="19"/>
      <c r="O125" s="20"/>
      <c r="P125" s="20"/>
      <c r="R125" t="str">
        <f t="shared" si="1"/>
        <v>14097</v>
      </c>
      <c r="S125" s="38">
        <v>0.99490000000000001</v>
      </c>
      <c r="T125" s="38">
        <v>0.20540000000000003</v>
      </c>
    </row>
    <row r="126" spans="1:20" x14ac:dyDescent="0.25">
      <c r="A126" t="s">
        <v>127</v>
      </c>
      <c r="B126" t="s">
        <v>481</v>
      </c>
      <c r="C126" s="21">
        <v>1.18</v>
      </c>
      <c r="D126" s="21">
        <v>0</v>
      </c>
      <c r="E126" s="18"/>
      <c r="F126" s="18"/>
      <c r="G126" s="19"/>
      <c r="H126" s="20"/>
      <c r="I126" s="20"/>
      <c r="J126" s="20"/>
      <c r="K126" s="20"/>
      <c r="L126" s="20"/>
      <c r="M126" s="20"/>
      <c r="N126" s="19"/>
      <c r="O126" s="20"/>
      <c r="P126" s="20"/>
      <c r="R126" t="str">
        <f t="shared" si="1"/>
        <v>31004</v>
      </c>
      <c r="S126" s="38">
        <v>0.28670000000000001</v>
      </c>
      <c r="T126" s="38">
        <v>0.28500000000000003</v>
      </c>
    </row>
    <row r="127" spans="1:20" x14ac:dyDescent="0.25">
      <c r="A127" t="s">
        <v>128</v>
      </c>
      <c r="B127" t="s">
        <v>482</v>
      </c>
      <c r="C127" s="21">
        <v>1.18</v>
      </c>
      <c r="D127" s="21">
        <v>0</v>
      </c>
      <c r="E127" s="18"/>
      <c r="F127" s="18"/>
      <c r="G127" s="19"/>
      <c r="H127" s="20"/>
      <c r="I127" s="20"/>
      <c r="J127" s="20"/>
      <c r="K127" s="20"/>
      <c r="L127" s="20"/>
      <c r="M127" s="20"/>
      <c r="N127" s="19"/>
      <c r="O127" s="20"/>
      <c r="P127" s="20"/>
      <c r="R127" t="str">
        <f t="shared" si="1"/>
        <v>17414</v>
      </c>
      <c r="S127" s="38">
        <v>0.1206</v>
      </c>
      <c r="T127" s="38">
        <v>0.2258</v>
      </c>
    </row>
    <row r="128" spans="1:20" x14ac:dyDescent="0.25">
      <c r="A128" t="s">
        <v>129</v>
      </c>
      <c r="B128" t="s">
        <v>483</v>
      </c>
      <c r="C128" s="21">
        <v>1.1350000000000002</v>
      </c>
      <c r="D128" s="21">
        <v>0</v>
      </c>
      <c r="E128" s="18"/>
      <c r="F128" s="18"/>
      <c r="G128" s="19"/>
      <c r="H128" s="20"/>
      <c r="I128" s="20"/>
      <c r="J128" s="20"/>
      <c r="K128" s="20"/>
      <c r="L128" s="20"/>
      <c r="M128" s="20"/>
      <c r="N128" s="19"/>
      <c r="O128" s="20"/>
      <c r="P128" s="20"/>
      <c r="R128" t="str">
        <f t="shared" si="1"/>
        <v>31306</v>
      </c>
      <c r="S128" s="38">
        <v>0.44009999999999999</v>
      </c>
      <c r="T128" s="38">
        <v>0.27480000000000004</v>
      </c>
    </row>
    <row r="129" spans="1:20" x14ac:dyDescent="0.25">
      <c r="A129" t="s">
        <v>130</v>
      </c>
      <c r="B129" t="s">
        <v>484</v>
      </c>
      <c r="C129" s="21">
        <v>1</v>
      </c>
      <c r="D129" s="21">
        <v>0</v>
      </c>
      <c r="E129" s="18"/>
      <c r="F129" s="18"/>
      <c r="G129" s="19"/>
      <c r="H129" s="20"/>
      <c r="I129" s="20"/>
      <c r="J129" s="20"/>
      <c r="K129" s="20"/>
      <c r="L129" s="20"/>
      <c r="M129" s="20"/>
      <c r="N129" s="19"/>
      <c r="O129" s="20"/>
      <c r="P129" s="20"/>
      <c r="R129" t="str">
        <f t="shared" si="1"/>
        <v>38264</v>
      </c>
      <c r="S129" s="38">
        <v>0.64290000000000003</v>
      </c>
      <c r="T129" s="38">
        <v>0.16710000000000003</v>
      </c>
    </row>
    <row r="130" spans="1:20" x14ac:dyDescent="0.25">
      <c r="A130" t="s">
        <v>131</v>
      </c>
      <c r="B130" t="s">
        <v>485</v>
      </c>
      <c r="C130" s="21">
        <v>1</v>
      </c>
      <c r="D130" s="21">
        <v>0</v>
      </c>
      <c r="E130" s="18"/>
      <c r="F130" s="18"/>
      <c r="G130" s="19"/>
      <c r="H130" s="20"/>
      <c r="I130" s="20"/>
      <c r="J130" s="20"/>
      <c r="K130" s="20"/>
      <c r="L130" s="20"/>
      <c r="M130" s="20"/>
      <c r="N130" s="19"/>
      <c r="O130" s="20"/>
      <c r="P130" s="20"/>
      <c r="R130" t="str">
        <f t="shared" si="1"/>
        <v>32362</v>
      </c>
      <c r="S130" s="38">
        <v>0.40579999999999999</v>
      </c>
      <c r="T130" s="38">
        <v>0.24629999999999996</v>
      </c>
    </row>
    <row r="131" spans="1:20" x14ac:dyDescent="0.25">
      <c r="A131" t="s">
        <v>132</v>
      </c>
      <c r="B131" t="s">
        <v>486</v>
      </c>
      <c r="C131" s="21">
        <v>1</v>
      </c>
      <c r="D131" s="21">
        <v>0</v>
      </c>
      <c r="E131" s="18"/>
      <c r="F131" s="18"/>
      <c r="G131" s="19"/>
      <c r="H131" s="20"/>
      <c r="I131" s="20"/>
      <c r="J131" s="20"/>
      <c r="K131" s="20"/>
      <c r="L131" s="20"/>
      <c r="M131" s="20"/>
      <c r="N131" s="19"/>
      <c r="O131" s="20"/>
      <c r="P131" s="20"/>
      <c r="R131" t="str">
        <f t="shared" ref="R131:R194" si="2">A131</f>
        <v>01158</v>
      </c>
      <c r="S131" s="38">
        <v>0.73909999999999998</v>
      </c>
      <c r="T131" s="38">
        <v>0.15720000000000001</v>
      </c>
    </row>
    <row r="132" spans="1:20" x14ac:dyDescent="0.25">
      <c r="A132" t="s">
        <v>133</v>
      </c>
      <c r="B132" t="s">
        <v>487</v>
      </c>
      <c r="C132" s="21">
        <v>1</v>
      </c>
      <c r="D132" s="21">
        <v>0</v>
      </c>
      <c r="E132" s="18"/>
      <c r="F132" s="18"/>
      <c r="G132" s="19"/>
      <c r="H132" s="20"/>
      <c r="I132" s="20"/>
      <c r="J132" s="20"/>
      <c r="K132" s="20"/>
      <c r="L132" s="20"/>
      <c r="M132" s="20"/>
      <c r="N132" s="19"/>
      <c r="O132" s="20"/>
      <c r="P132" s="20"/>
      <c r="R132" t="str">
        <f t="shared" si="2"/>
        <v>08122</v>
      </c>
      <c r="S132" s="38">
        <v>0.66259999999999997</v>
      </c>
      <c r="T132" s="38">
        <v>0.25360000000000005</v>
      </c>
    </row>
    <row r="133" spans="1:20" x14ac:dyDescent="0.25">
      <c r="A133" t="s">
        <v>134</v>
      </c>
      <c r="B133" t="s">
        <v>488</v>
      </c>
      <c r="C133" s="21">
        <v>1</v>
      </c>
      <c r="D133" s="21">
        <v>0</v>
      </c>
      <c r="E133" s="18"/>
      <c r="F133" s="18"/>
      <c r="G133" s="19"/>
      <c r="H133" s="20"/>
      <c r="I133" s="20"/>
      <c r="J133" s="20"/>
      <c r="K133" s="20"/>
      <c r="L133" s="20"/>
      <c r="M133" s="20"/>
      <c r="N133" s="19"/>
      <c r="O133" s="20"/>
      <c r="P133" s="20"/>
      <c r="R133" t="str">
        <f t="shared" si="2"/>
        <v>33183</v>
      </c>
      <c r="S133" s="38">
        <v>0.54700000000000004</v>
      </c>
      <c r="T133" s="38">
        <v>0.3347</v>
      </c>
    </row>
    <row r="134" spans="1:20" x14ac:dyDescent="0.25">
      <c r="A134" t="s">
        <v>135</v>
      </c>
      <c r="B134" t="s">
        <v>489</v>
      </c>
      <c r="C134" s="21">
        <v>1.1200000000000001</v>
      </c>
      <c r="D134" s="21">
        <v>0</v>
      </c>
      <c r="E134" s="18"/>
      <c r="F134" s="18"/>
      <c r="G134" s="19"/>
      <c r="H134" s="20"/>
      <c r="I134" s="20"/>
      <c r="J134" s="20"/>
      <c r="K134" s="20"/>
      <c r="L134" s="20"/>
      <c r="M134" s="20"/>
      <c r="N134" s="19"/>
      <c r="O134" s="20"/>
      <c r="P134" s="20"/>
      <c r="R134" t="str">
        <f t="shared" si="2"/>
        <v>28144</v>
      </c>
      <c r="S134" s="38">
        <v>0.59740000000000004</v>
      </c>
      <c r="T134" s="38">
        <v>0.15749999999999997</v>
      </c>
    </row>
    <row r="135" spans="1:20" x14ac:dyDescent="0.25">
      <c r="A135" t="s">
        <v>136</v>
      </c>
      <c r="B135" t="s">
        <v>490</v>
      </c>
      <c r="C135" s="21">
        <v>1.0150000000000001</v>
      </c>
      <c r="D135" s="21">
        <v>0</v>
      </c>
      <c r="E135" s="18"/>
      <c r="F135" s="18"/>
      <c r="G135" s="19"/>
      <c r="H135" s="20"/>
      <c r="I135" s="20"/>
      <c r="J135" s="20"/>
      <c r="K135" s="20"/>
      <c r="L135" s="20"/>
      <c r="M135" s="20"/>
      <c r="N135" s="19"/>
      <c r="O135" s="20"/>
      <c r="P135" s="20"/>
      <c r="R135" t="str">
        <f t="shared" si="2"/>
        <v>32903</v>
      </c>
      <c r="S135" s="38">
        <v>0.91669999999999996</v>
      </c>
      <c r="T135" s="38">
        <v>0.13</v>
      </c>
    </row>
    <row r="136" spans="1:20" x14ac:dyDescent="0.25">
      <c r="A136" t="s">
        <v>137</v>
      </c>
      <c r="B136" t="s">
        <v>491</v>
      </c>
      <c r="C136" s="21">
        <v>1.0750000000000002</v>
      </c>
      <c r="D136" s="21">
        <v>0</v>
      </c>
      <c r="E136" s="18"/>
      <c r="F136" s="18"/>
      <c r="G136" s="19"/>
      <c r="H136" s="20"/>
      <c r="I136" s="20"/>
      <c r="J136" s="20"/>
      <c r="K136" s="20"/>
      <c r="L136" s="20"/>
      <c r="M136" s="20"/>
      <c r="N136" s="19"/>
      <c r="O136" s="20"/>
      <c r="P136" s="20"/>
      <c r="R136" t="str">
        <f t="shared" si="2"/>
        <v>37903</v>
      </c>
      <c r="S136" s="38">
        <v>0.92859999999999998</v>
      </c>
      <c r="T136" s="38">
        <v>0.17130000000000001</v>
      </c>
    </row>
    <row r="137" spans="1:20" x14ac:dyDescent="0.25">
      <c r="A137" t="s">
        <v>138</v>
      </c>
      <c r="B137" t="s">
        <v>492</v>
      </c>
      <c r="C137" s="21">
        <v>1</v>
      </c>
      <c r="D137" s="21">
        <v>0</v>
      </c>
      <c r="E137" s="18"/>
      <c r="F137" s="18"/>
      <c r="G137" s="19"/>
      <c r="H137" s="20"/>
      <c r="I137" s="20"/>
      <c r="J137" s="20"/>
      <c r="K137" s="20"/>
      <c r="L137" s="20"/>
      <c r="M137" s="20"/>
      <c r="N137" s="19"/>
      <c r="O137" s="20"/>
      <c r="P137" s="20"/>
      <c r="R137" t="str">
        <f t="shared" si="2"/>
        <v>20406</v>
      </c>
      <c r="S137" s="38">
        <v>0.79339999999999999</v>
      </c>
      <c r="T137" s="38">
        <v>0.20540000000000003</v>
      </c>
    </row>
    <row r="138" spans="1:20" x14ac:dyDescent="0.25">
      <c r="A138" t="s">
        <v>139</v>
      </c>
      <c r="B138" t="s">
        <v>493</v>
      </c>
      <c r="C138" s="21">
        <v>1.1200000000000001</v>
      </c>
      <c r="D138" s="21">
        <v>0</v>
      </c>
      <c r="E138" s="18"/>
      <c r="F138" s="18"/>
      <c r="G138" s="19"/>
      <c r="H138" s="20"/>
      <c r="I138" s="20"/>
      <c r="J138" s="20"/>
      <c r="K138" s="20"/>
      <c r="L138" s="20"/>
      <c r="M138" s="20"/>
      <c r="N138" s="19"/>
      <c r="O138" s="20"/>
      <c r="P138" s="20"/>
      <c r="R138" t="str">
        <f t="shared" si="2"/>
        <v>37504</v>
      </c>
      <c r="S138" s="38">
        <v>0.40889999999999999</v>
      </c>
      <c r="T138" s="38">
        <v>0.17879999999999996</v>
      </c>
    </row>
    <row r="139" spans="1:20" x14ac:dyDescent="0.25">
      <c r="A139" t="s">
        <v>140</v>
      </c>
      <c r="B139" t="s">
        <v>494</v>
      </c>
      <c r="C139" s="21">
        <v>1</v>
      </c>
      <c r="D139" s="21">
        <v>0</v>
      </c>
      <c r="E139" s="18"/>
      <c r="F139" s="18"/>
      <c r="G139" s="19"/>
      <c r="H139" s="20"/>
      <c r="I139" s="20"/>
      <c r="J139" s="20"/>
      <c r="K139" s="20"/>
      <c r="L139" s="20"/>
      <c r="M139" s="20"/>
      <c r="N139" s="19"/>
      <c r="O139" s="20"/>
      <c r="P139" s="20"/>
      <c r="R139" t="str">
        <f t="shared" si="2"/>
        <v>39120</v>
      </c>
      <c r="S139" s="38">
        <v>0.99119999999999997</v>
      </c>
      <c r="T139" s="38">
        <v>0.2571</v>
      </c>
    </row>
    <row r="140" spans="1:20" x14ac:dyDescent="0.25">
      <c r="A140" t="s">
        <v>141</v>
      </c>
      <c r="B140" t="s">
        <v>495</v>
      </c>
      <c r="C140" s="21">
        <v>1</v>
      </c>
      <c r="D140" s="21">
        <v>0</v>
      </c>
      <c r="E140" s="18"/>
      <c r="F140" s="18"/>
      <c r="G140" s="19"/>
      <c r="H140" s="20"/>
      <c r="I140" s="20"/>
      <c r="J140" s="20"/>
      <c r="K140" s="20"/>
      <c r="L140" s="20"/>
      <c r="M140" s="20"/>
      <c r="N140" s="19"/>
      <c r="O140" s="20"/>
      <c r="P140" s="20"/>
      <c r="R140" t="str">
        <f t="shared" si="2"/>
        <v>09207</v>
      </c>
      <c r="S140" s="38">
        <v>0.69069999999999998</v>
      </c>
      <c r="T140" s="38">
        <v>0.248</v>
      </c>
    </row>
    <row r="141" spans="1:20" x14ac:dyDescent="0.25">
      <c r="A141" t="s">
        <v>142</v>
      </c>
      <c r="B141" t="s">
        <v>496</v>
      </c>
      <c r="C141" s="21">
        <v>1</v>
      </c>
      <c r="D141" s="21">
        <v>0</v>
      </c>
      <c r="E141" s="18"/>
      <c r="F141" s="18"/>
      <c r="G141" s="19"/>
      <c r="H141" s="20"/>
      <c r="I141" s="20"/>
      <c r="J141" s="20"/>
      <c r="K141" s="20"/>
      <c r="L141" s="20"/>
      <c r="M141" s="20"/>
      <c r="N141" s="19"/>
      <c r="O141" s="20"/>
      <c r="P141" s="20"/>
      <c r="R141" t="str">
        <f t="shared" si="2"/>
        <v>04019</v>
      </c>
      <c r="S141" s="38">
        <v>0.65839999999999999</v>
      </c>
      <c r="T141" s="38">
        <v>0.15629999999999999</v>
      </c>
    </row>
    <row r="142" spans="1:20" x14ac:dyDescent="0.25">
      <c r="A142" t="s">
        <v>143</v>
      </c>
      <c r="B142" t="s">
        <v>497</v>
      </c>
      <c r="C142" s="21">
        <v>1</v>
      </c>
      <c r="D142" s="21">
        <v>0</v>
      </c>
      <c r="E142" s="18"/>
      <c r="F142" s="18"/>
      <c r="G142" s="19"/>
      <c r="H142" s="20"/>
      <c r="I142" s="20"/>
      <c r="J142" s="20"/>
      <c r="K142" s="20"/>
      <c r="L142" s="20"/>
      <c r="M142" s="20"/>
      <c r="N142" s="19"/>
      <c r="O142" s="20"/>
      <c r="P142" s="20"/>
      <c r="R142" t="str">
        <f t="shared" si="2"/>
        <v>23311</v>
      </c>
      <c r="S142" s="38">
        <v>0.27410000000000001</v>
      </c>
      <c r="T142" s="38">
        <v>0.20179999999999998</v>
      </c>
    </row>
    <row r="143" spans="1:20" x14ac:dyDescent="0.25">
      <c r="A143" t="s">
        <v>144</v>
      </c>
      <c r="B143" t="s">
        <v>498</v>
      </c>
      <c r="C143" s="21">
        <v>1</v>
      </c>
      <c r="D143" s="21">
        <v>0</v>
      </c>
      <c r="E143" s="18"/>
      <c r="F143" s="18"/>
      <c r="G143" s="19"/>
      <c r="H143" s="20"/>
      <c r="I143" s="20"/>
      <c r="J143" s="20"/>
      <c r="K143" s="20"/>
      <c r="L143" s="20"/>
      <c r="M143" s="20"/>
      <c r="N143" s="19"/>
      <c r="O143" s="20"/>
      <c r="P143" s="20"/>
      <c r="R143" t="str">
        <f t="shared" si="2"/>
        <v>33207</v>
      </c>
      <c r="S143" s="38">
        <v>0.78349999999999997</v>
      </c>
      <c r="T143" s="38">
        <v>0.20330000000000004</v>
      </c>
    </row>
    <row r="144" spans="1:20" x14ac:dyDescent="0.25">
      <c r="A144" t="s">
        <v>145</v>
      </c>
      <c r="B144" t="s">
        <v>499</v>
      </c>
      <c r="C144" s="21">
        <v>1.18</v>
      </c>
      <c r="D144" s="21">
        <v>0</v>
      </c>
      <c r="E144" s="18"/>
      <c r="F144" s="18"/>
      <c r="G144" s="19"/>
      <c r="H144" s="20"/>
      <c r="I144" s="20"/>
      <c r="J144" s="20"/>
      <c r="K144" s="20"/>
      <c r="L144" s="20"/>
      <c r="M144" s="20"/>
      <c r="N144" s="19"/>
      <c r="O144" s="20"/>
      <c r="P144" s="20"/>
      <c r="R144" t="str">
        <f t="shared" si="2"/>
        <v>31025</v>
      </c>
      <c r="S144" s="38">
        <v>0.54620000000000002</v>
      </c>
      <c r="T144" s="38">
        <v>0.30230000000000001</v>
      </c>
    </row>
    <row r="145" spans="1:20" x14ac:dyDescent="0.25">
      <c r="A145" t="s">
        <v>146</v>
      </c>
      <c r="B145" t="s">
        <v>500</v>
      </c>
      <c r="C145" s="21">
        <v>1</v>
      </c>
      <c r="D145" s="21">
        <v>0</v>
      </c>
      <c r="E145" s="18"/>
      <c r="F145" s="18"/>
      <c r="G145" s="19"/>
      <c r="H145" s="20"/>
      <c r="I145" s="20"/>
      <c r="J145" s="20"/>
      <c r="K145" s="20"/>
      <c r="L145" s="20"/>
      <c r="M145" s="20"/>
      <c r="N145" s="19"/>
      <c r="O145" s="20"/>
      <c r="P145" s="20"/>
      <c r="R145" t="str">
        <f t="shared" si="2"/>
        <v>14065</v>
      </c>
      <c r="S145" s="38">
        <v>0.62709999999999999</v>
      </c>
      <c r="T145" s="38">
        <v>0.17720000000000002</v>
      </c>
    </row>
    <row r="146" spans="1:20" x14ac:dyDescent="0.25">
      <c r="A146" t="s">
        <v>147</v>
      </c>
      <c r="B146" t="s">
        <v>501</v>
      </c>
      <c r="C146" s="21">
        <v>1.0150000000000001</v>
      </c>
      <c r="D146" s="21">
        <v>2.4999999999999911E-2</v>
      </c>
      <c r="E146" s="18"/>
      <c r="F146" s="18"/>
      <c r="G146" s="19"/>
      <c r="H146" s="20"/>
      <c r="I146" s="20"/>
      <c r="J146" s="20"/>
      <c r="K146" s="20"/>
      <c r="L146" s="20"/>
      <c r="M146" s="20"/>
      <c r="N146" s="19"/>
      <c r="O146" s="20"/>
      <c r="P146" s="20"/>
      <c r="R146" t="str">
        <f t="shared" si="2"/>
        <v>32354</v>
      </c>
      <c r="S146" s="38">
        <v>0.31490000000000001</v>
      </c>
      <c r="T146" s="38">
        <v>0.30659999999999998</v>
      </c>
    </row>
    <row r="147" spans="1:20" x14ac:dyDescent="0.25">
      <c r="A147" t="s">
        <v>148</v>
      </c>
      <c r="B147" t="s">
        <v>502</v>
      </c>
      <c r="C147" s="21">
        <v>1</v>
      </c>
      <c r="D147" s="21">
        <v>0</v>
      </c>
      <c r="E147" s="18"/>
      <c r="F147" s="18"/>
      <c r="G147" s="19"/>
      <c r="H147" s="20"/>
      <c r="I147" s="20"/>
      <c r="J147" s="20"/>
      <c r="K147" s="20"/>
      <c r="L147" s="20"/>
      <c r="M147" s="20"/>
      <c r="N147" s="19"/>
      <c r="O147" s="20"/>
      <c r="P147" s="20"/>
      <c r="R147" t="str">
        <f t="shared" si="2"/>
        <v>32326</v>
      </c>
      <c r="S147" s="38">
        <v>0.38769999999999999</v>
      </c>
      <c r="T147" s="38">
        <v>0.18149999999999999</v>
      </c>
    </row>
    <row r="148" spans="1:20" x14ac:dyDescent="0.25">
      <c r="A148" t="s">
        <v>149</v>
      </c>
      <c r="B148" t="s">
        <v>503</v>
      </c>
      <c r="C148" s="21">
        <v>1.18</v>
      </c>
      <c r="D148" s="21">
        <v>0</v>
      </c>
      <c r="E148" s="18"/>
      <c r="F148" s="18"/>
      <c r="G148" s="19"/>
      <c r="H148" s="20"/>
      <c r="I148" s="20"/>
      <c r="J148" s="20"/>
      <c r="K148" s="20"/>
      <c r="L148" s="20"/>
      <c r="M148" s="20"/>
      <c r="N148" s="19"/>
      <c r="O148" s="20"/>
      <c r="P148" s="20"/>
      <c r="R148" t="str">
        <f t="shared" si="2"/>
        <v>17400</v>
      </c>
      <c r="S148" s="38">
        <v>5.11E-2</v>
      </c>
      <c r="T148" s="38">
        <v>0.19330000000000003</v>
      </c>
    </row>
    <row r="149" spans="1:20" x14ac:dyDescent="0.25">
      <c r="A149" t="s">
        <v>150</v>
      </c>
      <c r="B149" t="s">
        <v>504</v>
      </c>
      <c r="C149" s="21">
        <v>1.1200000000000001</v>
      </c>
      <c r="D149" s="21">
        <v>0</v>
      </c>
      <c r="E149" s="18"/>
      <c r="F149" s="18"/>
      <c r="G149" s="19"/>
      <c r="H149" s="20"/>
      <c r="I149" s="20"/>
      <c r="J149" s="20"/>
      <c r="K149" s="20"/>
      <c r="L149" s="20"/>
      <c r="M149" s="20"/>
      <c r="N149" s="19"/>
      <c r="O149" s="20"/>
      <c r="P149" s="20"/>
      <c r="R149" t="str">
        <f t="shared" si="2"/>
        <v>37505</v>
      </c>
      <c r="S149" s="38">
        <v>0.38159999999999999</v>
      </c>
      <c r="T149" s="38">
        <v>0.21150000000000002</v>
      </c>
    </row>
    <row r="150" spans="1:20" x14ac:dyDescent="0.25">
      <c r="A150" t="s">
        <v>151</v>
      </c>
      <c r="B150" t="s">
        <v>505</v>
      </c>
      <c r="C150" s="21">
        <v>1</v>
      </c>
      <c r="D150" s="21">
        <v>0</v>
      </c>
      <c r="E150" s="18"/>
      <c r="F150" s="18"/>
      <c r="G150" s="19"/>
      <c r="H150" s="20"/>
      <c r="I150" s="20"/>
      <c r="J150" s="20"/>
      <c r="K150" s="20"/>
      <c r="L150" s="20"/>
      <c r="M150" s="20"/>
      <c r="N150" s="19"/>
      <c r="O150" s="20"/>
      <c r="P150" s="20"/>
      <c r="R150" t="str">
        <f t="shared" si="2"/>
        <v>24350</v>
      </c>
      <c r="S150" s="38">
        <v>0.35399999999999998</v>
      </c>
      <c r="T150" s="38">
        <v>0.20540000000000003</v>
      </c>
    </row>
    <row r="151" spans="1:20" x14ac:dyDescent="0.25">
      <c r="A151" t="s">
        <v>152</v>
      </c>
      <c r="B151" t="s">
        <v>506</v>
      </c>
      <c r="C151" s="21">
        <v>1</v>
      </c>
      <c r="D151" s="21">
        <v>0</v>
      </c>
      <c r="E151" s="18"/>
      <c r="F151" s="18"/>
      <c r="G151" s="19"/>
      <c r="H151" s="20"/>
      <c r="I151" s="20"/>
      <c r="J151" s="20"/>
      <c r="K151" s="20"/>
      <c r="L151" s="20"/>
      <c r="M151" s="20"/>
      <c r="N151" s="19"/>
      <c r="O151" s="20"/>
      <c r="P151" s="20"/>
      <c r="R151" t="str">
        <f t="shared" si="2"/>
        <v>30031</v>
      </c>
      <c r="S151" s="38">
        <v>0.51160000000000005</v>
      </c>
      <c r="T151" s="38">
        <v>0.20540000000000003</v>
      </c>
    </row>
    <row r="152" spans="1:20" x14ac:dyDescent="0.25">
      <c r="A152" t="s">
        <v>153</v>
      </c>
      <c r="B152" t="s">
        <v>507</v>
      </c>
      <c r="C152" s="21">
        <v>1.18</v>
      </c>
      <c r="D152" s="21">
        <v>0</v>
      </c>
      <c r="E152" s="18"/>
      <c r="F152" s="18"/>
      <c r="G152" s="19"/>
      <c r="H152" s="20"/>
      <c r="I152" s="20"/>
      <c r="J152" s="20"/>
      <c r="K152" s="20"/>
      <c r="L152" s="20"/>
      <c r="M152" s="20"/>
      <c r="N152" s="19"/>
      <c r="O152" s="20"/>
      <c r="P152" s="20"/>
      <c r="R152" t="str">
        <f t="shared" si="2"/>
        <v>31103</v>
      </c>
      <c r="S152" s="38">
        <v>0.33439999999999998</v>
      </c>
      <c r="T152" s="38">
        <v>0.20150000000000001</v>
      </c>
    </row>
    <row r="153" spans="1:20" x14ac:dyDescent="0.25">
      <c r="A153" t="s">
        <v>154</v>
      </c>
      <c r="B153" t="s">
        <v>508</v>
      </c>
      <c r="C153" s="21">
        <v>1</v>
      </c>
      <c r="D153" s="21">
        <v>4.0000000000000036E-2</v>
      </c>
      <c r="E153" s="18"/>
      <c r="F153" s="18"/>
      <c r="G153" s="19"/>
      <c r="H153" s="20"/>
      <c r="I153" s="20"/>
      <c r="J153" s="20"/>
      <c r="K153" s="20"/>
      <c r="L153" s="20"/>
      <c r="M153" s="20"/>
      <c r="N153" s="19"/>
      <c r="O153" s="20"/>
      <c r="P153" s="20"/>
      <c r="R153" t="str">
        <f t="shared" si="2"/>
        <v>14066</v>
      </c>
      <c r="S153" s="38">
        <v>0.36919999999999997</v>
      </c>
      <c r="T153" s="38">
        <v>0.23699999999999999</v>
      </c>
    </row>
    <row r="154" spans="1:20" x14ac:dyDescent="0.25">
      <c r="A154" t="s">
        <v>155</v>
      </c>
      <c r="B154" t="s">
        <v>509</v>
      </c>
      <c r="C154" s="21">
        <v>1</v>
      </c>
      <c r="D154" s="21">
        <v>0</v>
      </c>
      <c r="E154" s="18"/>
      <c r="F154" s="18"/>
      <c r="G154" s="19"/>
      <c r="H154" s="20"/>
      <c r="I154" s="20"/>
      <c r="J154" s="20"/>
      <c r="K154" s="20"/>
      <c r="L154" s="20"/>
      <c r="M154" s="20"/>
      <c r="N154" s="19"/>
      <c r="O154" s="20"/>
      <c r="P154" s="20"/>
      <c r="R154" t="str">
        <f t="shared" si="2"/>
        <v>21214</v>
      </c>
      <c r="S154" s="38">
        <v>0.58550000000000002</v>
      </c>
      <c r="T154" s="38">
        <v>0.32589999999999997</v>
      </c>
    </row>
    <row r="155" spans="1:20" x14ac:dyDescent="0.25">
      <c r="A155" t="s">
        <v>156</v>
      </c>
      <c r="B155" t="s">
        <v>510</v>
      </c>
      <c r="C155" s="21">
        <v>1.0150000000000001</v>
      </c>
      <c r="D155" s="21">
        <v>0</v>
      </c>
      <c r="E155" s="18"/>
      <c r="F155" s="18"/>
      <c r="G155" s="19"/>
      <c r="H155" s="20"/>
      <c r="I155" s="20"/>
      <c r="J155" s="20"/>
      <c r="K155" s="20"/>
      <c r="L155" s="20"/>
      <c r="M155" s="20"/>
      <c r="N155" s="19"/>
      <c r="O155" s="20"/>
      <c r="P155" s="20"/>
      <c r="R155" t="str">
        <f t="shared" si="2"/>
        <v>13161</v>
      </c>
      <c r="S155" s="38">
        <v>0.64880000000000004</v>
      </c>
      <c r="T155" s="38">
        <v>0.26090000000000002</v>
      </c>
    </row>
    <row r="156" spans="1:20" x14ac:dyDescent="0.25">
      <c r="A156" t="s">
        <v>157</v>
      </c>
      <c r="B156" t="s">
        <v>511</v>
      </c>
      <c r="C156" s="21">
        <v>1</v>
      </c>
      <c r="D156" s="21">
        <v>0</v>
      </c>
      <c r="E156" s="18"/>
      <c r="F156" s="18"/>
      <c r="G156" s="19"/>
      <c r="H156" s="20"/>
      <c r="I156" s="20"/>
      <c r="J156" s="20"/>
      <c r="K156" s="20"/>
      <c r="L156" s="20"/>
      <c r="M156" s="20"/>
      <c r="N156" s="19"/>
      <c r="O156" s="20"/>
      <c r="P156" s="20"/>
      <c r="R156" t="str">
        <f t="shared" si="2"/>
        <v>21206</v>
      </c>
      <c r="S156" s="38">
        <v>0.59830000000000005</v>
      </c>
      <c r="T156" s="38">
        <v>0.30379999999999996</v>
      </c>
    </row>
    <row r="157" spans="1:20" x14ac:dyDescent="0.25">
      <c r="A157" t="s">
        <v>158</v>
      </c>
      <c r="B157" t="s">
        <v>512</v>
      </c>
      <c r="C157" s="21">
        <v>1</v>
      </c>
      <c r="D157" s="21">
        <v>0</v>
      </c>
      <c r="E157" s="18"/>
      <c r="F157" s="18"/>
      <c r="G157" s="19"/>
      <c r="H157" s="20"/>
      <c r="I157" s="20"/>
      <c r="J157" s="20"/>
      <c r="K157" s="20"/>
      <c r="L157" s="20"/>
      <c r="M157" s="20"/>
      <c r="N157" s="19"/>
      <c r="O157" s="20"/>
      <c r="P157" s="20"/>
      <c r="R157" t="str">
        <f t="shared" si="2"/>
        <v>39209</v>
      </c>
      <c r="S157" s="38">
        <v>0.996</v>
      </c>
      <c r="T157" s="38">
        <v>0.20830000000000004</v>
      </c>
    </row>
    <row r="158" spans="1:20" x14ac:dyDescent="0.25">
      <c r="A158" t="s">
        <v>159</v>
      </c>
      <c r="B158" t="s">
        <v>513</v>
      </c>
      <c r="C158" s="21">
        <v>1.0900000000000001</v>
      </c>
      <c r="D158" s="21">
        <v>0</v>
      </c>
      <c r="E158" s="18"/>
      <c r="F158" s="18"/>
      <c r="G158" s="19"/>
      <c r="H158" s="20"/>
      <c r="I158" s="20"/>
      <c r="J158" s="20"/>
      <c r="K158" s="20"/>
      <c r="L158" s="20"/>
      <c r="M158" s="20"/>
      <c r="N158" s="19"/>
      <c r="O158" s="20"/>
      <c r="P158" s="20"/>
      <c r="R158" t="str">
        <f t="shared" si="2"/>
        <v>37507</v>
      </c>
      <c r="S158" s="38">
        <v>0.53590000000000004</v>
      </c>
      <c r="T158" s="38">
        <v>0.19489999999999996</v>
      </c>
    </row>
    <row r="159" spans="1:20" x14ac:dyDescent="0.25">
      <c r="A159" t="s">
        <v>160</v>
      </c>
      <c r="B159" t="s">
        <v>514</v>
      </c>
      <c r="C159" s="21">
        <v>1.06</v>
      </c>
      <c r="D159" s="21">
        <v>0</v>
      </c>
      <c r="E159" s="18"/>
      <c r="F159" s="18"/>
      <c r="G159" s="19"/>
      <c r="H159" s="20"/>
      <c r="I159" s="20"/>
      <c r="J159" s="20"/>
      <c r="K159" s="20"/>
      <c r="L159" s="20"/>
      <c r="M159" s="20"/>
      <c r="N159" s="19"/>
      <c r="O159" s="20"/>
      <c r="P159" s="20"/>
      <c r="R159" t="str">
        <f t="shared" si="2"/>
        <v>30029</v>
      </c>
      <c r="S159" s="38">
        <v>0.32390000000000002</v>
      </c>
      <c r="T159" s="38">
        <v>0.20540000000000003</v>
      </c>
    </row>
    <row r="160" spans="1:20" x14ac:dyDescent="0.25">
      <c r="A160" t="s">
        <v>161</v>
      </c>
      <c r="B160" t="s">
        <v>515</v>
      </c>
      <c r="C160" s="21">
        <v>1.1200000000000001</v>
      </c>
      <c r="D160" s="21">
        <v>0</v>
      </c>
      <c r="E160" s="18"/>
      <c r="F160" s="18"/>
      <c r="G160" s="19"/>
      <c r="H160" s="20"/>
      <c r="I160" s="20"/>
      <c r="J160" s="20"/>
      <c r="K160" s="20"/>
      <c r="L160" s="20"/>
      <c r="M160" s="20"/>
      <c r="N160" s="19"/>
      <c r="O160" s="20"/>
      <c r="P160" s="20"/>
      <c r="R160" t="str">
        <f t="shared" si="2"/>
        <v>29320</v>
      </c>
      <c r="S160" s="38">
        <v>0.65059999999999996</v>
      </c>
      <c r="T160" s="38">
        <v>0.2923</v>
      </c>
    </row>
    <row r="161" spans="1:20" x14ac:dyDescent="0.25">
      <c r="A161" t="s">
        <v>162</v>
      </c>
      <c r="B161" t="s">
        <v>516</v>
      </c>
      <c r="C161" s="21">
        <v>1.1499999999999999</v>
      </c>
      <c r="D161" s="21">
        <v>0</v>
      </c>
      <c r="E161" s="18"/>
      <c r="F161" s="18"/>
      <c r="G161" s="19"/>
      <c r="H161" s="20"/>
      <c r="I161" s="20"/>
      <c r="J161" s="20"/>
      <c r="K161" s="20"/>
      <c r="L161" s="20"/>
      <c r="M161" s="20"/>
      <c r="N161" s="19"/>
      <c r="O161" s="20"/>
      <c r="P161" s="20"/>
      <c r="R161" t="str">
        <f t="shared" si="2"/>
        <v>17903</v>
      </c>
      <c r="S161" s="38">
        <v>0.68210000000000004</v>
      </c>
      <c r="T161" s="38">
        <v>0.14870000000000005</v>
      </c>
    </row>
    <row r="162" spans="1:20" x14ac:dyDescent="0.25">
      <c r="A162" t="s">
        <v>163</v>
      </c>
      <c r="B162" t="s">
        <v>517</v>
      </c>
      <c r="C162" s="21">
        <v>1.18</v>
      </c>
      <c r="D162" s="21">
        <v>0</v>
      </c>
      <c r="E162" s="18"/>
      <c r="F162" s="18"/>
      <c r="G162" s="19"/>
      <c r="H162" s="20"/>
      <c r="I162" s="20"/>
      <c r="J162" s="20"/>
      <c r="K162" s="20"/>
      <c r="L162" s="20"/>
      <c r="M162" s="20"/>
      <c r="N162" s="19"/>
      <c r="O162" s="20"/>
      <c r="P162" s="20"/>
      <c r="R162" t="str">
        <f t="shared" si="2"/>
        <v>31006</v>
      </c>
      <c r="S162" s="38">
        <v>0.49730000000000002</v>
      </c>
      <c r="T162" s="38">
        <v>0.26580000000000004</v>
      </c>
    </row>
    <row r="163" spans="1:20" x14ac:dyDescent="0.25">
      <c r="A163" t="s">
        <v>164</v>
      </c>
      <c r="B163" t="s">
        <v>518</v>
      </c>
      <c r="C163" s="21">
        <v>1</v>
      </c>
      <c r="D163" s="21">
        <v>0</v>
      </c>
      <c r="E163" s="18"/>
      <c r="F163" s="18"/>
      <c r="G163" s="19"/>
      <c r="H163" s="20"/>
      <c r="I163" s="20"/>
      <c r="J163" s="20"/>
      <c r="K163" s="20"/>
      <c r="L163" s="20"/>
      <c r="M163" s="20"/>
      <c r="N163" s="19"/>
      <c r="O163" s="20"/>
      <c r="P163" s="20"/>
      <c r="R163" t="str">
        <f t="shared" si="2"/>
        <v>39003</v>
      </c>
      <c r="S163" s="38">
        <v>0.54490000000000005</v>
      </c>
      <c r="T163" s="38">
        <v>0.16600000000000004</v>
      </c>
    </row>
    <row r="164" spans="1:20" x14ac:dyDescent="0.25">
      <c r="A164" t="s">
        <v>165</v>
      </c>
      <c r="B164" t="s">
        <v>519</v>
      </c>
      <c r="C164" s="21">
        <v>1</v>
      </c>
      <c r="D164" s="21">
        <v>0</v>
      </c>
      <c r="E164" s="18"/>
      <c r="F164" s="18"/>
      <c r="G164" s="19"/>
      <c r="H164" s="20"/>
      <c r="I164" s="20"/>
      <c r="J164" s="20"/>
      <c r="K164" s="20"/>
      <c r="L164" s="20"/>
      <c r="M164" s="20"/>
      <c r="N164" s="19"/>
      <c r="O164" s="20"/>
      <c r="P164" s="20"/>
      <c r="R164" t="str">
        <f t="shared" si="2"/>
        <v>21014</v>
      </c>
      <c r="S164" s="38">
        <v>0.45529999999999998</v>
      </c>
      <c r="T164" s="38">
        <v>0.17900000000000005</v>
      </c>
    </row>
    <row r="165" spans="1:20" x14ac:dyDescent="0.25">
      <c r="A165" t="s">
        <v>166</v>
      </c>
      <c r="B165" t="s">
        <v>520</v>
      </c>
      <c r="C165" s="21">
        <v>1</v>
      </c>
      <c r="D165" s="21">
        <v>2.0000000000000018E-2</v>
      </c>
      <c r="E165" s="18"/>
      <c r="F165" s="18"/>
      <c r="G165" s="19"/>
      <c r="H165" s="20"/>
      <c r="I165" s="20"/>
      <c r="J165" s="20"/>
      <c r="K165" s="20"/>
      <c r="L165" s="20"/>
      <c r="M165" s="20"/>
      <c r="N165" s="19"/>
      <c r="O165" s="20"/>
      <c r="P165" s="20"/>
      <c r="R165" t="str">
        <f t="shared" si="2"/>
        <v>25155</v>
      </c>
      <c r="S165" s="38">
        <v>0.52969999999999995</v>
      </c>
      <c r="T165" s="38">
        <v>0.20540000000000003</v>
      </c>
    </row>
    <row r="166" spans="1:20" x14ac:dyDescent="0.25">
      <c r="A166" t="s">
        <v>167</v>
      </c>
      <c r="B166" t="s">
        <v>521</v>
      </c>
      <c r="C166" s="21">
        <v>1</v>
      </c>
      <c r="D166" s="21">
        <v>0</v>
      </c>
      <c r="E166" s="18"/>
      <c r="F166" s="18"/>
      <c r="G166" s="19"/>
      <c r="H166" s="20"/>
      <c r="I166" s="20"/>
      <c r="J166" s="20"/>
      <c r="K166" s="20"/>
      <c r="L166" s="20"/>
      <c r="M166" s="20"/>
      <c r="N166" s="19"/>
      <c r="O166" s="20"/>
      <c r="P166" s="20"/>
      <c r="R166" t="str">
        <f t="shared" si="2"/>
        <v>24014</v>
      </c>
      <c r="S166" s="38">
        <v>1</v>
      </c>
      <c r="T166" s="38">
        <v>0.10940000000000005</v>
      </c>
    </row>
    <row r="167" spans="1:20" x14ac:dyDescent="0.25">
      <c r="A167" t="s">
        <v>168</v>
      </c>
      <c r="B167" t="s">
        <v>522</v>
      </c>
      <c r="C167" s="21">
        <v>1</v>
      </c>
      <c r="D167" s="21">
        <v>0</v>
      </c>
      <c r="E167" s="18"/>
      <c r="F167" s="18"/>
      <c r="G167" s="19"/>
      <c r="H167" s="20"/>
      <c r="I167" s="20"/>
      <c r="J167" s="20"/>
      <c r="K167" s="20"/>
      <c r="L167" s="20"/>
      <c r="M167" s="20"/>
      <c r="N167" s="19"/>
      <c r="O167" s="20"/>
      <c r="P167" s="20"/>
      <c r="R167" t="str">
        <f t="shared" si="2"/>
        <v>26056</v>
      </c>
      <c r="S167" s="38">
        <v>0.5978</v>
      </c>
      <c r="T167" s="38">
        <v>0.26639999999999997</v>
      </c>
    </row>
    <row r="168" spans="1:20" x14ac:dyDescent="0.25">
      <c r="A168" t="s">
        <v>169</v>
      </c>
      <c r="B168" t="s">
        <v>523</v>
      </c>
      <c r="C168" s="21">
        <v>1</v>
      </c>
      <c r="D168" s="21">
        <v>4.0000000000000036E-2</v>
      </c>
      <c r="E168" s="18"/>
      <c r="F168" s="18"/>
      <c r="G168" s="19"/>
      <c r="H168" s="20"/>
      <c r="I168" s="20"/>
      <c r="J168" s="20"/>
      <c r="K168" s="20"/>
      <c r="L168" s="20"/>
      <c r="M168" s="20"/>
      <c r="N168" s="19"/>
      <c r="O168" s="20"/>
      <c r="P168" s="20"/>
      <c r="R168" t="str">
        <f t="shared" si="2"/>
        <v>32325</v>
      </c>
      <c r="S168" s="38">
        <v>0.3095</v>
      </c>
      <c r="T168" s="38">
        <v>0.23109999999999997</v>
      </c>
    </row>
    <row r="169" spans="1:20" x14ac:dyDescent="0.25">
      <c r="A169" t="s">
        <v>170</v>
      </c>
      <c r="B169" t="s">
        <v>524</v>
      </c>
      <c r="C169" s="21">
        <v>1.06</v>
      </c>
      <c r="D169" s="21">
        <v>0</v>
      </c>
      <c r="E169" s="18"/>
      <c r="F169" s="18"/>
      <c r="G169" s="19"/>
      <c r="H169" s="20"/>
      <c r="I169" s="20"/>
      <c r="J169" s="20"/>
      <c r="K169" s="20"/>
      <c r="L169" s="20"/>
      <c r="M169" s="20"/>
      <c r="N169" s="19"/>
      <c r="O169" s="20"/>
      <c r="P169" s="20"/>
      <c r="R169" t="str">
        <f t="shared" si="2"/>
        <v>37506</v>
      </c>
      <c r="S169" s="38">
        <v>0.59430000000000005</v>
      </c>
      <c r="T169" s="38">
        <v>0.24850000000000005</v>
      </c>
    </row>
    <row r="170" spans="1:20" x14ac:dyDescent="0.25">
      <c r="A170" t="s">
        <v>171</v>
      </c>
      <c r="B170" t="s">
        <v>525</v>
      </c>
      <c r="C170" s="21">
        <v>1</v>
      </c>
      <c r="D170" s="21">
        <v>0</v>
      </c>
      <c r="E170" s="18"/>
      <c r="F170" s="18"/>
      <c r="G170" s="19"/>
      <c r="H170" s="20"/>
      <c r="I170" s="20"/>
      <c r="J170" s="20"/>
      <c r="K170" s="20"/>
      <c r="L170" s="20"/>
      <c r="M170" s="20"/>
      <c r="N170" s="19"/>
      <c r="O170" s="20"/>
      <c r="P170" s="20"/>
      <c r="R170" t="str">
        <f t="shared" si="2"/>
        <v>14064</v>
      </c>
      <c r="S170" s="38">
        <v>0.73109999999999997</v>
      </c>
      <c r="T170" s="38">
        <v>0.22560000000000002</v>
      </c>
    </row>
    <row r="171" spans="1:20" x14ac:dyDescent="0.25">
      <c r="A171" t="s">
        <v>172</v>
      </c>
      <c r="B171" t="s">
        <v>526</v>
      </c>
      <c r="C171" s="21">
        <v>1</v>
      </c>
      <c r="D171" s="21">
        <v>0</v>
      </c>
      <c r="E171" s="18"/>
      <c r="F171" s="18"/>
      <c r="G171" s="19"/>
      <c r="H171" s="20"/>
      <c r="I171" s="20"/>
      <c r="J171" s="20"/>
      <c r="K171" s="20"/>
      <c r="L171" s="20"/>
      <c r="M171" s="20"/>
      <c r="N171" s="19"/>
      <c r="O171" s="20"/>
      <c r="P171" s="20"/>
      <c r="R171" t="str">
        <f t="shared" si="2"/>
        <v>11051</v>
      </c>
      <c r="S171" s="38">
        <v>0.75470000000000004</v>
      </c>
      <c r="T171" s="38">
        <v>0.249</v>
      </c>
    </row>
    <row r="172" spans="1:20" x14ac:dyDescent="0.25">
      <c r="A172" t="s">
        <v>173</v>
      </c>
      <c r="B172" t="s">
        <v>527</v>
      </c>
      <c r="C172" s="21">
        <v>1.18</v>
      </c>
      <c r="D172" s="21">
        <v>4.0000000000000036E-2</v>
      </c>
      <c r="E172" s="18"/>
      <c r="F172" s="18"/>
      <c r="G172" s="19"/>
      <c r="H172" s="20"/>
      <c r="I172" s="20"/>
      <c r="J172" s="20"/>
      <c r="K172" s="20"/>
      <c r="L172" s="20"/>
      <c r="M172" s="20"/>
      <c r="N172" s="19"/>
      <c r="O172" s="20"/>
      <c r="P172" s="20"/>
      <c r="R172" t="str">
        <f t="shared" si="2"/>
        <v>18400</v>
      </c>
      <c r="S172" s="38">
        <v>0.35049999999999998</v>
      </c>
      <c r="T172" s="38">
        <v>0.20250000000000001</v>
      </c>
    </row>
    <row r="173" spans="1:20" x14ac:dyDescent="0.25">
      <c r="A173" t="s">
        <v>174</v>
      </c>
      <c r="B173" t="s">
        <v>528</v>
      </c>
      <c r="C173" s="21">
        <v>1.1200000000000001</v>
      </c>
      <c r="D173" s="21">
        <v>0</v>
      </c>
      <c r="E173" s="18"/>
      <c r="F173" s="18"/>
      <c r="G173" s="19"/>
      <c r="H173" s="20"/>
      <c r="I173" s="20"/>
      <c r="J173" s="20"/>
      <c r="K173" s="20"/>
      <c r="L173" s="20"/>
      <c r="M173" s="20"/>
      <c r="N173" s="19"/>
      <c r="O173" s="20"/>
      <c r="P173" s="20"/>
      <c r="R173" t="str">
        <f t="shared" si="2"/>
        <v>23403</v>
      </c>
      <c r="S173" s="38">
        <v>0.56899999999999995</v>
      </c>
      <c r="T173" s="38">
        <v>0.18030000000000002</v>
      </c>
    </row>
    <row r="174" spans="1:20" x14ac:dyDescent="0.25">
      <c r="A174" t="s">
        <v>175</v>
      </c>
      <c r="B174" t="s">
        <v>529</v>
      </c>
      <c r="C174" s="21">
        <v>1</v>
      </c>
      <c r="D174" s="21">
        <v>0</v>
      </c>
      <c r="E174" s="18"/>
      <c r="F174" s="18"/>
      <c r="G174" s="19"/>
      <c r="H174" s="20"/>
      <c r="I174" s="20"/>
      <c r="J174" s="20"/>
      <c r="K174" s="20"/>
      <c r="L174" s="20"/>
      <c r="M174" s="20"/>
      <c r="N174" s="19"/>
      <c r="O174" s="20"/>
      <c r="P174" s="20"/>
      <c r="R174" t="str">
        <f t="shared" si="2"/>
        <v>25200</v>
      </c>
      <c r="S174" s="38">
        <v>0.80820000000000003</v>
      </c>
      <c r="T174" s="38">
        <v>9.870000000000001E-2</v>
      </c>
    </row>
    <row r="175" spans="1:20" x14ac:dyDescent="0.25">
      <c r="A175" t="s">
        <v>176</v>
      </c>
      <c r="B175" t="s">
        <v>530</v>
      </c>
      <c r="C175" s="21">
        <v>1.0150000000000001</v>
      </c>
      <c r="D175" s="21">
        <v>0</v>
      </c>
      <c r="E175" s="18"/>
      <c r="F175" s="18"/>
      <c r="G175" s="19"/>
      <c r="H175" s="20"/>
      <c r="I175" s="20"/>
      <c r="J175" s="20"/>
      <c r="K175" s="20"/>
      <c r="L175" s="20"/>
      <c r="M175" s="20"/>
      <c r="N175" s="19"/>
      <c r="O175" s="20"/>
      <c r="P175" s="20"/>
      <c r="R175" t="str">
        <f t="shared" si="2"/>
        <v>34003</v>
      </c>
      <c r="S175" s="38">
        <v>0.43990000000000001</v>
      </c>
      <c r="T175" s="38">
        <v>0.26100000000000001</v>
      </c>
    </row>
    <row r="176" spans="1:20" x14ac:dyDescent="0.25">
      <c r="A176" t="s">
        <v>177</v>
      </c>
      <c r="B176" t="s">
        <v>531</v>
      </c>
      <c r="C176" s="21">
        <v>1</v>
      </c>
      <c r="D176" s="21">
        <v>0</v>
      </c>
      <c r="E176" s="18"/>
      <c r="F176" s="18"/>
      <c r="G176" s="19"/>
      <c r="H176" s="20"/>
      <c r="I176" s="20"/>
      <c r="J176" s="20"/>
      <c r="K176" s="20"/>
      <c r="L176" s="20"/>
      <c r="M176" s="20"/>
      <c r="N176" s="19"/>
      <c r="O176" s="20"/>
      <c r="P176" s="20"/>
      <c r="R176" t="str">
        <f t="shared" si="2"/>
        <v>33211</v>
      </c>
      <c r="S176" s="38">
        <v>0.6351</v>
      </c>
      <c r="T176" s="38">
        <v>0.20699999999999996</v>
      </c>
    </row>
    <row r="177" spans="1:20" x14ac:dyDescent="0.25">
      <c r="A177" t="s">
        <v>178</v>
      </c>
      <c r="B177" t="s">
        <v>532</v>
      </c>
      <c r="C177" s="21">
        <v>1.18</v>
      </c>
      <c r="D177" s="21">
        <v>0</v>
      </c>
      <c r="E177" s="18"/>
      <c r="F177" s="18"/>
      <c r="G177" s="19"/>
      <c r="H177" s="20"/>
      <c r="I177" s="20"/>
      <c r="J177" s="20"/>
      <c r="K177" s="20"/>
      <c r="L177" s="20"/>
      <c r="M177" s="20"/>
      <c r="N177" s="19"/>
      <c r="O177" s="20"/>
      <c r="P177" s="20"/>
      <c r="R177" t="str">
        <f t="shared" si="2"/>
        <v>17417</v>
      </c>
      <c r="S177" s="38">
        <v>0.16250000000000001</v>
      </c>
      <c r="T177" s="38">
        <v>0.21530000000000005</v>
      </c>
    </row>
    <row r="178" spans="1:20" x14ac:dyDescent="0.25">
      <c r="A178" t="s">
        <v>179</v>
      </c>
      <c r="B178" t="s">
        <v>533</v>
      </c>
      <c r="C178" s="21">
        <v>1.1200000000000001</v>
      </c>
      <c r="D178" s="21">
        <v>0</v>
      </c>
      <c r="E178" s="18"/>
      <c r="F178" s="18"/>
      <c r="G178" s="19"/>
      <c r="H178" s="20"/>
      <c r="I178" s="20"/>
      <c r="J178" s="20"/>
      <c r="K178" s="20"/>
      <c r="L178" s="20"/>
      <c r="M178" s="20"/>
      <c r="N178" s="19"/>
      <c r="O178" s="20"/>
      <c r="P178" s="20"/>
      <c r="R178" t="str">
        <f t="shared" si="2"/>
        <v>15201</v>
      </c>
      <c r="S178" s="38">
        <v>0.41270000000000001</v>
      </c>
      <c r="T178" s="38">
        <v>0.28939999999999999</v>
      </c>
    </row>
    <row r="179" spans="1:20" x14ac:dyDescent="0.25">
      <c r="A179" t="s">
        <v>180</v>
      </c>
      <c r="B179" t="s">
        <v>534</v>
      </c>
      <c r="C179" s="21">
        <v>1</v>
      </c>
      <c r="D179" s="21">
        <v>2.0000000000000018E-2</v>
      </c>
      <c r="E179" s="18"/>
      <c r="F179" s="18"/>
      <c r="G179" s="19"/>
      <c r="H179" s="20"/>
      <c r="I179" s="20"/>
      <c r="J179" s="20"/>
      <c r="K179" s="20"/>
      <c r="L179" s="20"/>
      <c r="M179" s="20"/>
      <c r="N179" s="19"/>
      <c r="O179" s="20"/>
      <c r="P179" s="20"/>
      <c r="R179" t="str">
        <f t="shared" si="2"/>
        <v>38324</v>
      </c>
      <c r="S179" s="38">
        <v>0.4138</v>
      </c>
      <c r="T179" s="38">
        <v>0.23250000000000004</v>
      </c>
    </row>
    <row r="180" spans="1:20" x14ac:dyDescent="0.25">
      <c r="A180" t="s">
        <v>181</v>
      </c>
      <c r="B180" t="s">
        <v>535</v>
      </c>
      <c r="C180" s="21">
        <v>1</v>
      </c>
      <c r="D180" s="21">
        <v>0</v>
      </c>
      <c r="E180" s="18"/>
      <c r="F180" s="18"/>
      <c r="G180" s="19"/>
      <c r="H180" s="20"/>
      <c r="I180" s="20"/>
      <c r="J180" s="20"/>
      <c r="K180" s="20"/>
      <c r="L180" s="20"/>
      <c r="M180" s="20"/>
      <c r="N180" s="19"/>
      <c r="O180" s="20"/>
      <c r="P180" s="20"/>
      <c r="R180" t="str">
        <f t="shared" si="2"/>
        <v>14400</v>
      </c>
      <c r="S180" s="38">
        <v>0.749</v>
      </c>
      <c r="T180" s="38">
        <v>0.15310000000000001</v>
      </c>
    </row>
    <row r="181" spans="1:20" x14ac:dyDescent="0.25">
      <c r="A181" t="s">
        <v>182</v>
      </c>
      <c r="B181" t="s">
        <v>536</v>
      </c>
      <c r="C181" s="21">
        <v>1</v>
      </c>
      <c r="D181" s="21">
        <v>0</v>
      </c>
      <c r="E181" s="18"/>
      <c r="F181" s="18"/>
      <c r="G181" s="19"/>
      <c r="H181" s="20"/>
      <c r="I181" s="20"/>
      <c r="J181" s="20"/>
      <c r="K181" s="20"/>
      <c r="L181" s="20"/>
      <c r="M181" s="20"/>
      <c r="N181" s="19"/>
      <c r="O181" s="20"/>
      <c r="P181" s="20"/>
      <c r="R181" t="str">
        <f t="shared" si="2"/>
        <v>25101</v>
      </c>
      <c r="S181" s="38">
        <v>0.63919999999999999</v>
      </c>
      <c r="T181" s="38">
        <v>0.20540000000000003</v>
      </c>
    </row>
    <row r="182" spans="1:20" x14ac:dyDescent="0.25">
      <c r="A182" t="s">
        <v>183</v>
      </c>
      <c r="B182" t="s">
        <v>537</v>
      </c>
      <c r="C182" s="21">
        <v>1</v>
      </c>
      <c r="D182" s="21">
        <v>0</v>
      </c>
      <c r="E182" s="18"/>
      <c r="F182" s="18"/>
      <c r="G182" s="19"/>
      <c r="H182" s="20"/>
      <c r="I182" s="20"/>
      <c r="J182" s="20"/>
      <c r="K182" s="20"/>
      <c r="L182" s="20"/>
      <c r="M182" s="20"/>
      <c r="N182" s="19"/>
      <c r="O182" s="20"/>
      <c r="P182" s="20"/>
      <c r="R182" t="str">
        <f t="shared" si="2"/>
        <v>14172</v>
      </c>
      <c r="S182" s="38">
        <v>0.70089999999999997</v>
      </c>
      <c r="T182" s="38">
        <v>0.13970000000000005</v>
      </c>
    </row>
    <row r="183" spans="1:20" x14ac:dyDescent="0.25">
      <c r="A183" t="s">
        <v>184</v>
      </c>
      <c r="B183" t="s">
        <v>538</v>
      </c>
      <c r="C183" s="21">
        <v>1.0150000000000001</v>
      </c>
      <c r="D183" s="21">
        <v>4.0000000000000036E-2</v>
      </c>
      <c r="E183" s="18"/>
      <c r="F183" s="18"/>
      <c r="G183" s="19"/>
      <c r="H183" s="20"/>
      <c r="I183" s="20"/>
      <c r="J183" s="20"/>
      <c r="K183" s="20"/>
      <c r="L183" s="20"/>
      <c r="M183" s="20"/>
      <c r="N183" s="19"/>
      <c r="O183" s="20"/>
      <c r="P183" s="20"/>
      <c r="R183" t="str">
        <f t="shared" si="2"/>
        <v>22105</v>
      </c>
      <c r="S183" s="38">
        <v>0.52700000000000002</v>
      </c>
      <c r="T183" s="38">
        <v>0.24370000000000003</v>
      </c>
    </row>
    <row r="184" spans="1:20" x14ac:dyDescent="0.25">
      <c r="A184" t="s">
        <v>185</v>
      </c>
      <c r="B184" t="s">
        <v>539</v>
      </c>
      <c r="C184" s="21">
        <v>1</v>
      </c>
      <c r="D184" s="21">
        <v>2.0000000000000018E-2</v>
      </c>
      <c r="E184" s="18"/>
      <c r="F184" s="18"/>
      <c r="G184" s="19"/>
      <c r="H184" s="20"/>
      <c r="I184" s="20"/>
      <c r="J184" s="20"/>
      <c r="K184" s="20"/>
      <c r="L184" s="20"/>
      <c r="M184" s="20"/>
      <c r="N184" s="19"/>
      <c r="O184" s="20"/>
      <c r="P184" s="20"/>
      <c r="R184" t="str">
        <f t="shared" si="2"/>
        <v>24105</v>
      </c>
      <c r="S184" s="38">
        <v>0.73929999999999996</v>
      </c>
      <c r="T184" s="38">
        <v>0.17949999999999999</v>
      </c>
    </row>
    <row r="185" spans="1:20" x14ac:dyDescent="0.25">
      <c r="A185" t="s">
        <v>186</v>
      </c>
      <c r="B185" t="s">
        <v>540</v>
      </c>
      <c r="C185" s="21">
        <v>1</v>
      </c>
      <c r="D185" s="21">
        <v>4.0000000000000036E-2</v>
      </c>
      <c r="E185" s="18"/>
      <c r="F185" s="18"/>
      <c r="G185" s="19"/>
      <c r="H185" s="20"/>
      <c r="I185" s="20"/>
      <c r="J185" s="20"/>
      <c r="K185" s="20"/>
      <c r="L185" s="20"/>
      <c r="M185" s="20"/>
      <c r="N185" s="19"/>
      <c r="O185" s="20"/>
      <c r="P185" s="20"/>
      <c r="R185" t="str">
        <f t="shared" si="2"/>
        <v>34111</v>
      </c>
      <c r="S185" s="38">
        <v>0.31869999999999998</v>
      </c>
      <c r="T185" s="38">
        <v>0.26700000000000002</v>
      </c>
    </row>
    <row r="186" spans="1:20" x14ac:dyDescent="0.25">
      <c r="A186" t="s">
        <v>187</v>
      </c>
      <c r="B186" t="s">
        <v>541</v>
      </c>
      <c r="C186" s="21">
        <v>1</v>
      </c>
      <c r="D186" s="21">
        <v>0</v>
      </c>
      <c r="E186" s="18"/>
      <c r="F186" s="18"/>
      <c r="G186" s="19"/>
      <c r="H186" s="20"/>
      <c r="I186" s="20"/>
      <c r="J186" s="20"/>
      <c r="K186" s="20"/>
      <c r="L186" s="20"/>
      <c r="M186" s="20"/>
      <c r="N186" s="19"/>
      <c r="O186" s="20"/>
      <c r="P186" s="20"/>
      <c r="R186" t="str">
        <f t="shared" si="2"/>
        <v>24019</v>
      </c>
      <c r="S186" s="38">
        <v>0.60619999999999996</v>
      </c>
      <c r="T186" s="38">
        <v>0.18489999999999995</v>
      </c>
    </row>
    <row r="187" spans="1:20" x14ac:dyDescent="0.25">
      <c r="A187" t="s">
        <v>188</v>
      </c>
      <c r="B187" t="s">
        <v>542</v>
      </c>
      <c r="C187" s="21">
        <v>1</v>
      </c>
      <c r="D187" s="21">
        <v>0</v>
      </c>
      <c r="E187" s="18"/>
      <c r="F187" s="18"/>
      <c r="G187" s="19"/>
      <c r="H187" s="20"/>
      <c r="I187" s="20"/>
      <c r="J187" s="20"/>
      <c r="K187" s="20"/>
      <c r="L187" s="20"/>
      <c r="M187" s="20"/>
      <c r="N187" s="19"/>
      <c r="O187" s="20"/>
      <c r="P187" s="20"/>
      <c r="R187" t="str">
        <f t="shared" si="2"/>
        <v>21300</v>
      </c>
      <c r="S187" s="38">
        <v>0.58730000000000004</v>
      </c>
      <c r="T187" s="38">
        <v>0.27190000000000003</v>
      </c>
    </row>
    <row r="188" spans="1:20" x14ac:dyDescent="0.25">
      <c r="A188" t="s">
        <v>189</v>
      </c>
      <c r="B188" t="s">
        <v>543</v>
      </c>
      <c r="C188" s="21">
        <v>1</v>
      </c>
      <c r="D188" s="21">
        <v>2.0000000000000018E-2</v>
      </c>
      <c r="E188" s="18"/>
      <c r="F188" s="18"/>
      <c r="G188" s="19"/>
      <c r="H188" s="20"/>
      <c r="I188" s="20"/>
      <c r="J188" s="20"/>
      <c r="K188" s="20"/>
      <c r="L188" s="20"/>
      <c r="M188" s="20"/>
      <c r="N188" s="19"/>
      <c r="O188" s="20"/>
      <c r="P188" s="20"/>
      <c r="R188" t="str">
        <f t="shared" si="2"/>
        <v>33030</v>
      </c>
      <c r="S188" s="38">
        <v>0.80489999999999995</v>
      </c>
      <c r="T188" s="38">
        <v>9.2500000000000027E-2</v>
      </c>
    </row>
    <row r="189" spans="1:20" x14ac:dyDescent="0.25">
      <c r="A189" t="s">
        <v>190</v>
      </c>
      <c r="B189" t="s">
        <v>544</v>
      </c>
      <c r="C189" s="21">
        <v>1.1200000000000001</v>
      </c>
      <c r="D189" s="21">
        <v>0</v>
      </c>
      <c r="E189" s="18"/>
      <c r="F189" s="18"/>
      <c r="G189" s="19"/>
      <c r="H189" s="20"/>
      <c r="I189" s="20"/>
      <c r="J189" s="20"/>
      <c r="K189" s="20"/>
      <c r="L189" s="20"/>
      <c r="M189" s="20"/>
      <c r="N189" s="19"/>
      <c r="O189" s="20"/>
      <c r="P189" s="20"/>
      <c r="R189" t="str">
        <f t="shared" si="2"/>
        <v>28137</v>
      </c>
      <c r="S189" s="38">
        <v>0.29680000000000001</v>
      </c>
      <c r="T189" s="38">
        <v>0.13839999999999997</v>
      </c>
    </row>
    <row r="190" spans="1:20" x14ac:dyDescent="0.25">
      <c r="A190" t="s">
        <v>191</v>
      </c>
      <c r="B190" t="s">
        <v>545</v>
      </c>
      <c r="C190" s="21">
        <v>1</v>
      </c>
      <c r="D190" s="21">
        <v>0</v>
      </c>
      <c r="E190" s="18"/>
      <c r="F190" s="18"/>
      <c r="G190" s="19"/>
      <c r="H190" s="20"/>
      <c r="I190" s="20"/>
      <c r="J190" s="20"/>
      <c r="K190" s="20"/>
      <c r="L190" s="20"/>
      <c r="M190" s="20"/>
      <c r="N190" s="19"/>
      <c r="O190" s="20"/>
      <c r="P190" s="20"/>
      <c r="R190" t="str">
        <f t="shared" si="2"/>
        <v>32123</v>
      </c>
      <c r="S190" s="38">
        <v>0.1111</v>
      </c>
      <c r="T190" s="38">
        <v>0.15000000000000002</v>
      </c>
    </row>
    <row r="191" spans="1:20" x14ac:dyDescent="0.25">
      <c r="A191" t="s">
        <v>192</v>
      </c>
      <c r="B191" t="s">
        <v>546</v>
      </c>
      <c r="C191" s="21">
        <v>1</v>
      </c>
      <c r="D191" s="21">
        <v>2.0000000000000018E-2</v>
      </c>
      <c r="E191" s="18"/>
      <c r="F191" s="18"/>
      <c r="G191" s="19"/>
      <c r="H191" s="20"/>
      <c r="I191" s="20"/>
      <c r="J191" s="20"/>
      <c r="K191" s="20"/>
      <c r="L191" s="20"/>
      <c r="M191" s="20"/>
      <c r="N191" s="19"/>
      <c r="O191" s="20"/>
      <c r="P191" s="20"/>
      <c r="R191" t="str">
        <f t="shared" si="2"/>
        <v>10065</v>
      </c>
      <c r="S191" s="38">
        <v>0.71879999999999999</v>
      </c>
      <c r="T191" s="38">
        <v>0.14139999999999997</v>
      </c>
    </row>
    <row r="192" spans="1:20" x14ac:dyDescent="0.25">
      <c r="A192" t="s">
        <v>193</v>
      </c>
      <c r="B192" t="s">
        <v>547</v>
      </c>
      <c r="C192" s="21">
        <v>1</v>
      </c>
      <c r="D192" s="21">
        <v>0</v>
      </c>
      <c r="E192" s="18"/>
      <c r="F192" s="18"/>
      <c r="G192" s="19"/>
      <c r="H192" s="20"/>
      <c r="I192" s="20"/>
      <c r="J192" s="20"/>
      <c r="K192" s="20"/>
      <c r="L192" s="20"/>
      <c r="M192" s="20"/>
      <c r="N192" s="19"/>
      <c r="O192" s="20"/>
      <c r="P192" s="20"/>
      <c r="R192" t="str">
        <f t="shared" si="2"/>
        <v>09013</v>
      </c>
      <c r="S192" s="38">
        <v>0.89300000000000002</v>
      </c>
      <c r="T192" s="38">
        <v>0.20540000000000003</v>
      </c>
    </row>
    <row r="193" spans="1:20" x14ac:dyDescent="0.25">
      <c r="A193" t="s">
        <v>194</v>
      </c>
      <c r="B193" t="s">
        <v>548</v>
      </c>
      <c r="C193" s="21">
        <v>1</v>
      </c>
      <c r="D193" s="21">
        <v>0</v>
      </c>
      <c r="E193" s="18"/>
      <c r="F193" s="18"/>
      <c r="G193" s="19"/>
      <c r="H193" s="20"/>
      <c r="I193" s="20"/>
      <c r="J193" s="20"/>
      <c r="K193" s="20"/>
      <c r="L193" s="20"/>
      <c r="M193" s="20"/>
      <c r="N193" s="19"/>
      <c r="O193" s="20"/>
      <c r="P193" s="20"/>
      <c r="R193" t="str">
        <f t="shared" si="2"/>
        <v>24410</v>
      </c>
      <c r="S193" s="38">
        <v>0.73260000000000003</v>
      </c>
      <c r="T193" s="38">
        <v>0.19020000000000004</v>
      </c>
    </row>
    <row r="194" spans="1:20" x14ac:dyDescent="0.25">
      <c r="A194" t="s">
        <v>195</v>
      </c>
      <c r="B194" t="s">
        <v>549</v>
      </c>
      <c r="C194" s="21">
        <v>1.06</v>
      </c>
      <c r="D194" s="21">
        <v>0</v>
      </c>
      <c r="E194" s="18"/>
      <c r="F194" s="18"/>
      <c r="G194" s="19"/>
      <c r="H194" s="20"/>
      <c r="I194" s="20"/>
      <c r="J194" s="20"/>
      <c r="K194" s="20"/>
      <c r="L194" s="20"/>
      <c r="M194" s="20"/>
      <c r="N194" s="19"/>
      <c r="O194" s="20"/>
      <c r="P194" s="20"/>
      <c r="R194" t="str">
        <f t="shared" si="2"/>
        <v>27344</v>
      </c>
      <c r="S194" s="38">
        <v>0.30919999999999997</v>
      </c>
      <c r="T194" s="38">
        <v>0.26070000000000004</v>
      </c>
    </row>
    <row r="195" spans="1:20" x14ac:dyDescent="0.25">
      <c r="A195" t="s">
        <v>196</v>
      </c>
      <c r="B195" t="s">
        <v>550</v>
      </c>
      <c r="C195" s="21">
        <v>1</v>
      </c>
      <c r="D195" s="21">
        <v>0</v>
      </c>
      <c r="E195" s="18"/>
      <c r="F195" s="18"/>
      <c r="G195" s="19"/>
      <c r="H195" s="20"/>
      <c r="I195" s="20"/>
      <c r="J195" s="20"/>
      <c r="K195" s="20"/>
      <c r="L195" s="20"/>
      <c r="M195" s="20"/>
      <c r="N195" s="19"/>
      <c r="O195" s="20"/>
      <c r="P195" s="20"/>
      <c r="R195" t="str">
        <f t="shared" ref="R195:R258" si="3">A195</f>
        <v>01147</v>
      </c>
      <c r="S195" s="38">
        <v>0.81620000000000004</v>
      </c>
      <c r="T195" s="38">
        <v>0.23939999999999995</v>
      </c>
    </row>
    <row r="196" spans="1:20" x14ac:dyDescent="0.25">
      <c r="A196" t="s">
        <v>197</v>
      </c>
      <c r="B196" t="s">
        <v>551</v>
      </c>
      <c r="C196" s="21">
        <v>1</v>
      </c>
      <c r="D196" s="21">
        <v>0</v>
      </c>
      <c r="E196" s="18"/>
      <c r="F196" s="18"/>
      <c r="G196" s="19"/>
      <c r="H196" s="20"/>
      <c r="I196" s="20"/>
      <c r="J196" s="20"/>
      <c r="K196" s="20"/>
      <c r="L196" s="20"/>
      <c r="M196" s="20"/>
      <c r="N196" s="19"/>
      <c r="O196" s="20"/>
      <c r="P196" s="20"/>
      <c r="R196" t="str">
        <f t="shared" si="3"/>
        <v>09102</v>
      </c>
      <c r="S196" s="38">
        <v>0.91300000000000003</v>
      </c>
      <c r="T196" s="38">
        <v>7.999999999999996E-2</v>
      </c>
    </row>
    <row r="197" spans="1:20" x14ac:dyDescent="0.25">
      <c r="A197" t="s">
        <v>198</v>
      </c>
      <c r="B197" t="s">
        <v>552</v>
      </c>
      <c r="C197" s="21">
        <v>1</v>
      </c>
      <c r="D197" s="21">
        <v>0</v>
      </c>
      <c r="E197" s="18"/>
      <c r="F197" s="18"/>
      <c r="G197" s="19"/>
      <c r="H197" s="20"/>
      <c r="I197" s="20"/>
      <c r="J197" s="20"/>
      <c r="K197" s="20"/>
      <c r="L197" s="20"/>
      <c r="M197" s="20"/>
      <c r="N197" s="19"/>
      <c r="O197" s="20"/>
      <c r="P197" s="20"/>
      <c r="R197" t="str">
        <f t="shared" si="3"/>
        <v>38301</v>
      </c>
      <c r="S197" s="38">
        <v>0.3987</v>
      </c>
      <c r="T197" s="38">
        <v>0.2036</v>
      </c>
    </row>
    <row r="198" spans="1:20" x14ac:dyDescent="0.25">
      <c r="A198" t="s">
        <v>340</v>
      </c>
      <c r="B198" t="s">
        <v>341</v>
      </c>
      <c r="C198" s="21">
        <v>1</v>
      </c>
      <c r="D198" s="21">
        <v>0</v>
      </c>
      <c r="E198" s="18"/>
      <c r="F198" s="18"/>
      <c r="G198" s="19"/>
      <c r="H198" s="20"/>
      <c r="I198" s="20"/>
      <c r="J198" s="20"/>
      <c r="K198" s="20"/>
      <c r="L198" s="20"/>
      <c r="M198" s="20"/>
      <c r="N198" s="19"/>
      <c r="O198" s="20"/>
      <c r="P198" s="20"/>
      <c r="R198" t="str">
        <f t="shared" si="3"/>
        <v>?????</v>
      </c>
      <c r="S198" s="38">
        <v>0.74390000000000001</v>
      </c>
      <c r="T198" s="38">
        <v>0.10499999999999998</v>
      </c>
    </row>
    <row r="199" spans="1:20" x14ac:dyDescent="0.25">
      <c r="A199" t="s">
        <v>199</v>
      </c>
      <c r="B199" t="s">
        <v>553</v>
      </c>
      <c r="C199" s="21">
        <v>1</v>
      </c>
      <c r="D199" s="21">
        <v>0</v>
      </c>
      <c r="E199" s="18"/>
      <c r="F199" s="18"/>
      <c r="G199" s="19"/>
      <c r="H199" s="20"/>
      <c r="I199" s="20"/>
      <c r="J199" s="20"/>
      <c r="K199" s="20"/>
      <c r="L199" s="20"/>
      <c r="M199" s="20"/>
      <c r="N199" s="19"/>
      <c r="O199" s="20"/>
      <c r="P199" s="20"/>
      <c r="R199" t="str">
        <f t="shared" si="3"/>
        <v>11001</v>
      </c>
      <c r="S199" s="38">
        <v>0.7429</v>
      </c>
      <c r="T199" s="38">
        <v>0.29610000000000003</v>
      </c>
    </row>
    <row r="200" spans="1:20" x14ac:dyDescent="0.25">
      <c r="A200" t="s">
        <v>200</v>
      </c>
      <c r="B200" t="s">
        <v>554</v>
      </c>
      <c r="C200" s="21">
        <v>1</v>
      </c>
      <c r="D200" s="21">
        <v>2.0000000000000018E-2</v>
      </c>
      <c r="E200" s="18"/>
      <c r="F200" s="18"/>
      <c r="G200" s="19"/>
      <c r="H200" s="20"/>
      <c r="I200" s="20"/>
      <c r="J200" s="20"/>
      <c r="K200" s="20"/>
      <c r="L200" s="20"/>
      <c r="M200" s="20"/>
      <c r="N200" s="19"/>
      <c r="O200" s="20"/>
      <c r="P200" s="20"/>
      <c r="R200" t="str">
        <f t="shared" si="3"/>
        <v>24122</v>
      </c>
      <c r="S200" s="38">
        <v>0.72289999999999999</v>
      </c>
      <c r="T200" s="38">
        <v>0.20389999999999997</v>
      </c>
    </row>
    <row r="201" spans="1:20" x14ac:dyDescent="0.25">
      <c r="A201" t="s">
        <v>201</v>
      </c>
      <c r="B201" t="s">
        <v>555</v>
      </c>
      <c r="C201" s="21">
        <v>1</v>
      </c>
      <c r="D201" s="21">
        <v>0</v>
      </c>
      <c r="E201" s="18"/>
      <c r="F201" s="18"/>
      <c r="G201" s="19"/>
      <c r="H201" s="20"/>
      <c r="I201" s="20"/>
      <c r="J201" s="20"/>
      <c r="K201" s="20"/>
      <c r="L201" s="20"/>
      <c r="M201" s="20"/>
      <c r="N201" s="19"/>
      <c r="O201" s="20"/>
      <c r="P201" s="20"/>
      <c r="R201" t="str">
        <f t="shared" si="3"/>
        <v>03050</v>
      </c>
      <c r="S201" s="38">
        <v>0.97870000000000001</v>
      </c>
      <c r="T201" s="38">
        <v>8.9999999999999969E-2</v>
      </c>
    </row>
    <row r="202" spans="1:20" x14ac:dyDescent="0.25">
      <c r="A202" t="s">
        <v>202</v>
      </c>
      <c r="B202" t="s">
        <v>556</v>
      </c>
      <c r="C202" s="21">
        <v>1</v>
      </c>
      <c r="D202" s="21">
        <v>4.0000000000000036E-2</v>
      </c>
      <c r="E202" s="18"/>
      <c r="F202" s="18"/>
      <c r="G202" s="19"/>
      <c r="H202" s="20"/>
      <c r="I202" s="20"/>
      <c r="J202" s="20"/>
      <c r="K202" s="20"/>
      <c r="L202" s="20"/>
      <c r="M202" s="20"/>
      <c r="N202" s="19"/>
      <c r="O202" s="20"/>
      <c r="P202" s="20"/>
      <c r="R202" t="str">
        <f t="shared" si="3"/>
        <v>21301</v>
      </c>
      <c r="S202" s="38">
        <v>0.59130000000000005</v>
      </c>
      <c r="T202" s="38">
        <v>0.21860000000000002</v>
      </c>
    </row>
    <row r="203" spans="1:20" x14ac:dyDescent="0.25">
      <c r="A203" t="s">
        <v>203</v>
      </c>
      <c r="B203" t="s">
        <v>557</v>
      </c>
      <c r="C203" s="21">
        <v>1.1200000000000001</v>
      </c>
      <c r="D203" s="21">
        <v>2.0000000000000018E-2</v>
      </c>
      <c r="E203" s="18"/>
      <c r="F203" s="18"/>
      <c r="G203" s="19"/>
      <c r="H203" s="20"/>
      <c r="I203" s="20"/>
      <c r="J203" s="20"/>
      <c r="K203" s="20"/>
      <c r="L203" s="20"/>
      <c r="M203" s="20"/>
      <c r="N203" s="19"/>
      <c r="O203" s="20"/>
      <c r="P203" s="20"/>
      <c r="R203" t="str">
        <f t="shared" si="3"/>
        <v>27401</v>
      </c>
      <c r="S203" s="38">
        <v>0.2117</v>
      </c>
      <c r="T203" s="38">
        <v>0.22309999999999997</v>
      </c>
    </row>
    <row r="204" spans="1:20" x14ac:dyDescent="0.25">
      <c r="A204" t="s">
        <v>204</v>
      </c>
      <c r="B204" t="s">
        <v>558</v>
      </c>
      <c r="C204" s="21">
        <v>1.0150000000000001</v>
      </c>
      <c r="D204" s="21">
        <v>0</v>
      </c>
      <c r="E204" s="18"/>
      <c r="F204" s="18"/>
      <c r="G204" s="19"/>
      <c r="H204" s="20"/>
      <c r="I204" s="20"/>
      <c r="J204" s="20"/>
      <c r="K204" s="20"/>
      <c r="L204" s="20"/>
      <c r="M204" s="20"/>
      <c r="N204" s="19"/>
      <c r="O204" s="20"/>
      <c r="P204" s="20"/>
      <c r="R204" t="str">
        <f t="shared" si="3"/>
        <v>04901</v>
      </c>
      <c r="S204" s="38">
        <v>0.49399999999999999</v>
      </c>
      <c r="T204" s="38">
        <v>0.12539999999999996</v>
      </c>
    </row>
    <row r="205" spans="1:20" x14ac:dyDescent="0.25">
      <c r="A205" t="s">
        <v>205</v>
      </c>
      <c r="B205" t="s">
        <v>559</v>
      </c>
      <c r="C205" s="21">
        <v>1.06</v>
      </c>
      <c r="D205" s="21">
        <v>0</v>
      </c>
      <c r="E205" s="18"/>
      <c r="F205" s="18"/>
      <c r="G205" s="19"/>
      <c r="H205" s="20"/>
      <c r="I205" s="20"/>
      <c r="J205" s="20"/>
      <c r="K205" s="20"/>
      <c r="L205" s="20"/>
      <c r="M205" s="20"/>
      <c r="N205" s="19"/>
      <c r="O205" s="20"/>
      <c r="P205" s="20"/>
      <c r="R205" t="str">
        <f t="shared" si="3"/>
        <v>23402</v>
      </c>
      <c r="S205" s="38">
        <v>0.53779999999999994</v>
      </c>
      <c r="T205" s="38">
        <v>0.1794</v>
      </c>
    </row>
    <row r="206" spans="1:20" x14ac:dyDescent="0.25">
      <c r="A206" t="s">
        <v>206</v>
      </c>
      <c r="B206" t="s">
        <v>560</v>
      </c>
      <c r="C206" s="21">
        <v>1</v>
      </c>
      <c r="D206" s="21">
        <v>2.0000000000000018E-2</v>
      </c>
      <c r="E206" s="18"/>
      <c r="F206" s="18"/>
      <c r="G206" s="19"/>
      <c r="H206" s="20"/>
      <c r="I206" s="20"/>
      <c r="J206" s="20"/>
      <c r="K206" s="20"/>
      <c r="L206" s="20"/>
      <c r="M206" s="20"/>
      <c r="N206" s="19"/>
      <c r="O206" s="20"/>
      <c r="P206" s="20"/>
      <c r="R206" t="str">
        <f t="shared" si="3"/>
        <v>12110</v>
      </c>
      <c r="S206" s="38">
        <v>0.50829999999999997</v>
      </c>
      <c r="T206" s="38">
        <v>0.2379</v>
      </c>
    </row>
    <row r="207" spans="1:20" x14ac:dyDescent="0.25">
      <c r="A207" t="s">
        <v>207</v>
      </c>
      <c r="B207" t="s">
        <v>561</v>
      </c>
      <c r="C207" s="21">
        <v>1.0150000000000001</v>
      </c>
      <c r="D207" s="21">
        <v>2.4999999999999911E-2</v>
      </c>
      <c r="E207" s="18"/>
      <c r="F207" s="18"/>
      <c r="G207" s="19"/>
      <c r="H207" s="20"/>
      <c r="I207" s="20"/>
      <c r="J207" s="20"/>
      <c r="K207" s="20"/>
      <c r="L207" s="20"/>
      <c r="M207" s="20"/>
      <c r="N207" s="19"/>
      <c r="O207" s="20"/>
      <c r="P207" s="20"/>
      <c r="R207" t="str">
        <f t="shared" si="3"/>
        <v>05121</v>
      </c>
      <c r="S207" s="38">
        <v>0.61309999999999998</v>
      </c>
      <c r="T207" s="38">
        <v>0.253</v>
      </c>
    </row>
    <row r="208" spans="1:20" x14ac:dyDescent="0.25">
      <c r="A208" t="s">
        <v>208</v>
      </c>
      <c r="B208" t="s">
        <v>562</v>
      </c>
      <c r="C208" s="21">
        <v>1.1200000000000001</v>
      </c>
      <c r="D208" s="21">
        <v>0</v>
      </c>
      <c r="E208" s="18"/>
      <c r="F208" s="18"/>
      <c r="G208" s="19"/>
      <c r="H208" s="20"/>
      <c r="I208" s="20"/>
      <c r="J208" s="20"/>
      <c r="K208" s="20"/>
      <c r="L208" s="20"/>
      <c r="M208" s="20"/>
      <c r="N208" s="19"/>
      <c r="O208" s="20"/>
      <c r="P208" s="20"/>
      <c r="R208" t="str">
        <f t="shared" si="3"/>
        <v>16050</v>
      </c>
      <c r="S208" s="38">
        <v>0.42820000000000003</v>
      </c>
      <c r="T208" s="38">
        <v>0.1946</v>
      </c>
    </row>
    <row r="209" spans="1:20" x14ac:dyDescent="0.25">
      <c r="A209" t="s">
        <v>209</v>
      </c>
      <c r="B209" t="s">
        <v>563</v>
      </c>
      <c r="C209" s="21">
        <v>1</v>
      </c>
      <c r="D209" s="21">
        <v>0</v>
      </c>
      <c r="E209" s="18"/>
      <c r="F209" s="18"/>
      <c r="G209" s="19"/>
      <c r="H209" s="20"/>
      <c r="I209" s="20"/>
      <c r="J209" s="20"/>
      <c r="K209" s="20"/>
      <c r="L209" s="20"/>
      <c r="M209" s="20"/>
      <c r="N209" s="19"/>
      <c r="O209" s="20"/>
      <c r="P209" s="20"/>
      <c r="R209" t="str">
        <f t="shared" si="3"/>
        <v>36402</v>
      </c>
      <c r="S209" s="38">
        <v>0.83189999999999997</v>
      </c>
      <c r="T209" s="38">
        <v>0.15380000000000005</v>
      </c>
    </row>
    <row r="210" spans="1:20" x14ac:dyDescent="0.25">
      <c r="A210" t="s">
        <v>210</v>
      </c>
      <c r="B210" t="s">
        <v>564</v>
      </c>
      <c r="C210" s="21">
        <v>1.0150000000000001</v>
      </c>
      <c r="D210" s="21">
        <v>0</v>
      </c>
      <c r="E210" s="18"/>
      <c r="F210" s="18"/>
      <c r="G210" s="19"/>
      <c r="H210" s="20"/>
      <c r="I210" s="20"/>
      <c r="J210" s="20"/>
      <c r="K210" s="20"/>
      <c r="L210" s="20"/>
      <c r="M210" s="20"/>
      <c r="N210" s="19"/>
      <c r="O210" s="20"/>
      <c r="P210" s="20"/>
      <c r="R210" t="str">
        <f t="shared" si="3"/>
        <v>32907</v>
      </c>
      <c r="S210" s="38">
        <v>0.55469999999999997</v>
      </c>
      <c r="T210" s="38">
        <v>0.12619999999999998</v>
      </c>
    </row>
    <row r="211" spans="1:20" x14ac:dyDescent="0.25">
      <c r="A211" t="s">
        <v>211</v>
      </c>
      <c r="B211" t="s">
        <v>565</v>
      </c>
      <c r="C211" s="21">
        <v>1</v>
      </c>
      <c r="D211" s="21">
        <v>0</v>
      </c>
      <c r="E211" s="18"/>
      <c r="F211" s="18"/>
      <c r="G211" s="19"/>
      <c r="H211" s="20"/>
      <c r="I211" s="20"/>
      <c r="J211" s="20"/>
      <c r="K211" s="20"/>
      <c r="L211" s="20"/>
      <c r="M211" s="20"/>
      <c r="N211" s="19"/>
      <c r="O211" s="20"/>
      <c r="P211" s="20"/>
      <c r="R211" t="str">
        <f t="shared" si="3"/>
        <v>03116</v>
      </c>
      <c r="S211" s="38">
        <v>0.77780000000000005</v>
      </c>
      <c r="T211" s="38">
        <v>0.30510000000000004</v>
      </c>
    </row>
    <row r="212" spans="1:20" x14ac:dyDescent="0.25">
      <c r="A212" t="s">
        <v>213</v>
      </c>
      <c r="B212" t="s">
        <v>214</v>
      </c>
      <c r="C212" s="21">
        <v>1</v>
      </c>
      <c r="D212" s="21">
        <v>0</v>
      </c>
      <c r="E212" s="18"/>
      <c r="F212" s="18"/>
      <c r="G212" s="19"/>
      <c r="H212" s="20"/>
      <c r="I212" s="20"/>
      <c r="J212" s="20"/>
      <c r="K212" s="20"/>
      <c r="L212" s="20"/>
      <c r="M212" s="20"/>
      <c r="N212" s="19"/>
      <c r="O212" s="20"/>
      <c r="P212" s="20"/>
      <c r="R212" t="str">
        <f t="shared" si="3"/>
        <v>38901</v>
      </c>
      <c r="S212" s="38">
        <v>0.2165</v>
      </c>
      <c r="T212" s="38">
        <v>7.999999999999996E-2</v>
      </c>
    </row>
    <row r="213" spans="1:20" x14ac:dyDescent="0.25">
      <c r="A213" t="s">
        <v>212</v>
      </c>
      <c r="B213" t="s">
        <v>566</v>
      </c>
      <c r="C213" s="21">
        <v>1</v>
      </c>
      <c r="D213" s="21">
        <v>0</v>
      </c>
      <c r="E213" s="18"/>
      <c r="F213" s="18"/>
      <c r="G213" s="19"/>
      <c r="H213" s="20"/>
      <c r="I213" s="20"/>
      <c r="J213" s="20"/>
      <c r="K213" s="20"/>
      <c r="L213" s="20"/>
      <c r="M213" s="20"/>
      <c r="N213" s="19"/>
      <c r="O213" s="20"/>
      <c r="P213" s="20"/>
      <c r="R213" t="str">
        <f t="shared" si="3"/>
        <v>38267</v>
      </c>
      <c r="S213" s="38">
        <v>0.35930000000000001</v>
      </c>
      <c r="T213" s="38">
        <v>0.19820000000000004</v>
      </c>
    </row>
    <row r="214" spans="1:20" x14ac:dyDescent="0.25">
      <c r="A214" t="s">
        <v>215</v>
      </c>
      <c r="B214" t="s">
        <v>567</v>
      </c>
      <c r="C214" s="21">
        <v>1.1200000000000001</v>
      </c>
      <c r="D214" s="21">
        <v>0</v>
      </c>
      <c r="E214" s="18"/>
      <c r="F214" s="18"/>
      <c r="G214" s="19"/>
      <c r="H214" s="20"/>
      <c r="I214" s="20"/>
      <c r="J214" s="20"/>
      <c r="K214" s="20"/>
      <c r="L214" s="20"/>
      <c r="M214" s="20"/>
      <c r="N214" s="19"/>
      <c r="O214" s="20"/>
      <c r="P214" s="20"/>
      <c r="R214" t="str">
        <f t="shared" si="3"/>
        <v>27003</v>
      </c>
      <c r="S214" s="38">
        <v>0.42330000000000001</v>
      </c>
      <c r="T214" s="38">
        <v>0.30649999999999999</v>
      </c>
    </row>
    <row r="215" spans="1:20" x14ac:dyDescent="0.25">
      <c r="A215" t="s">
        <v>216</v>
      </c>
      <c r="B215" t="s">
        <v>568</v>
      </c>
      <c r="C215" s="21">
        <v>1</v>
      </c>
      <c r="D215" s="21">
        <v>4.0000000000000036E-2</v>
      </c>
      <c r="E215" s="18"/>
      <c r="F215" s="18"/>
      <c r="G215" s="19"/>
      <c r="H215" s="20"/>
      <c r="I215" s="20"/>
      <c r="J215" s="20"/>
      <c r="K215" s="20"/>
      <c r="L215" s="20"/>
      <c r="M215" s="20"/>
      <c r="N215" s="19"/>
      <c r="O215" s="20"/>
      <c r="P215" s="20"/>
      <c r="R215" t="str">
        <f t="shared" si="3"/>
        <v>16020</v>
      </c>
      <c r="S215" s="38">
        <v>1</v>
      </c>
      <c r="T215" s="38">
        <v>0.10999999999999999</v>
      </c>
    </row>
    <row r="216" spans="1:20" x14ac:dyDescent="0.25">
      <c r="A216" t="s">
        <v>217</v>
      </c>
      <c r="B216" t="s">
        <v>569</v>
      </c>
      <c r="C216" s="21">
        <v>1.06</v>
      </c>
      <c r="D216" s="21">
        <v>0</v>
      </c>
      <c r="E216" s="18"/>
      <c r="F216" s="18"/>
      <c r="G216" s="19"/>
      <c r="H216" s="20"/>
      <c r="I216" s="20"/>
      <c r="J216" s="20"/>
      <c r="K216" s="20"/>
      <c r="L216" s="20"/>
      <c r="M216" s="20"/>
      <c r="N216" s="19"/>
      <c r="O216" s="20"/>
      <c r="P216" s="20"/>
      <c r="R216" t="str">
        <f t="shared" si="3"/>
        <v>16048</v>
      </c>
      <c r="S216" s="38">
        <v>0.47370000000000001</v>
      </c>
      <c r="T216" s="38">
        <v>0.14249999999999996</v>
      </c>
    </row>
    <row r="217" spans="1:20" x14ac:dyDescent="0.25">
      <c r="A217" t="s">
        <v>218</v>
      </c>
      <c r="B217" t="s">
        <v>570</v>
      </c>
      <c r="C217" s="21">
        <v>1</v>
      </c>
      <c r="D217" s="21">
        <v>0</v>
      </c>
      <c r="E217" s="18"/>
      <c r="F217" s="18"/>
      <c r="G217" s="19"/>
      <c r="H217" s="20"/>
      <c r="I217" s="20"/>
      <c r="J217" s="20"/>
      <c r="K217" s="20"/>
      <c r="L217" s="20"/>
      <c r="M217" s="20"/>
      <c r="N217" s="19"/>
      <c r="O217" s="20"/>
      <c r="P217" s="20"/>
      <c r="R217" t="str">
        <f t="shared" si="3"/>
        <v>05903</v>
      </c>
      <c r="S217" s="38">
        <v>0.93910000000000005</v>
      </c>
      <c r="T217" s="38">
        <v>0.14239999999999997</v>
      </c>
    </row>
    <row r="218" spans="1:20" x14ac:dyDescent="0.25">
      <c r="A218" t="s">
        <v>219</v>
      </c>
      <c r="B218" t="s">
        <v>571</v>
      </c>
      <c r="C218" s="21">
        <v>1</v>
      </c>
      <c r="D218" s="21">
        <v>0</v>
      </c>
      <c r="E218" s="18"/>
      <c r="F218" s="18"/>
      <c r="G218" s="19"/>
      <c r="H218" s="20"/>
      <c r="I218" s="20"/>
      <c r="J218" s="20"/>
      <c r="K218" s="20"/>
      <c r="L218" s="20"/>
      <c r="M218" s="20"/>
      <c r="N218" s="19"/>
      <c r="O218" s="20"/>
      <c r="P218" s="20"/>
      <c r="R218" t="str">
        <f t="shared" si="3"/>
        <v>05402</v>
      </c>
      <c r="S218" s="38">
        <v>0.61170000000000002</v>
      </c>
      <c r="T218" s="38">
        <v>0.15290000000000004</v>
      </c>
    </row>
    <row r="219" spans="1:20" x14ac:dyDescent="0.25">
      <c r="A219" t="s">
        <v>220</v>
      </c>
      <c r="B219" t="s">
        <v>572</v>
      </c>
      <c r="C219" s="21">
        <v>1</v>
      </c>
      <c r="D219" s="21">
        <v>0</v>
      </c>
      <c r="E219" s="18"/>
      <c r="F219" s="18"/>
      <c r="G219" s="19"/>
      <c r="H219" s="20"/>
      <c r="I219" s="20"/>
      <c r="J219" s="20"/>
      <c r="K219" s="20"/>
      <c r="L219" s="20"/>
      <c r="M219" s="20"/>
      <c r="N219" s="19"/>
      <c r="O219" s="20"/>
      <c r="P219" s="20"/>
      <c r="R219" t="str">
        <f t="shared" si="3"/>
        <v>13144</v>
      </c>
      <c r="S219" s="38">
        <v>0.8226</v>
      </c>
      <c r="T219" s="38">
        <v>0.22019999999999995</v>
      </c>
    </row>
    <row r="220" spans="1:20" x14ac:dyDescent="0.25">
      <c r="A220" t="s">
        <v>221</v>
      </c>
      <c r="B220" t="s">
        <v>573</v>
      </c>
      <c r="C220" s="21">
        <v>1.18</v>
      </c>
      <c r="D220" s="21">
        <v>0</v>
      </c>
      <c r="E220" s="18"/>
      <c r="F220" s="18"/>
      <c r="G220" s="19"/>
      <c r="H220" s="20"/>
      <c r="I220" s="20"/>
      <c r="J220" s="20"/>
      <c r="K220" s="20"/>
      <c r="L220" s="20"/>
      <c r="M220" s="20"/>
      <c r="N220" s="19"/>
      <c r="O220" s="20"/>
      <c r="P220" s="20"/>
      <c r="R220" t="str">
        <f t="shared" si="3"/>
        <v>17908</v>
      </c>
      <c r="S220" s="38">
        <v>0.76190000000000002</v>
      </c>
      <c r="T220" s="38">
        <v>0.10860000000000003</v>
      </c>
    </row>
    <row r="221" spans="1:20" x14ac:dyDescent="0.25">
      <c r="A221" t="s">
        <v>222</v>
      </c>
      <c r="B221" t="s">
        <v>574</v>
      </c>
      <c r="C221" s="21">
        <v>1</v>
      </c>
      <c r="D221" s="21">
        <v>0</v>
      </c>
      <c r="E221" s="18"/>
      <c r="F221" s="18"/>
      <c r="G221" s="19"/>
      <c r="H221" s="20"/>
      <c r="I221" s="20"/>
      <c r="J221" s="20"/>
      <c r="K221" s="20"/>
      <c r="L221" s="20"/>
      <c r="M221" s="20"/>
      <c r="N221" s="19"/>
      <c r="O221" s="20"/>
      <c r="P221" s="20"/>
      <c r="R221" t="str">
        <f t="shared" si="3"/>
        <v>34307</v>
      </c>
      <c r="S221" s="38">
        <v>0.43390000000000001</v>
      </c>
      <c r="T221" s="38">
        <v>0.2258</v>
      </c>
    </row>
    <row r="222" spans="1:20" x14ac:dyDescent="0.25">
      <c r="A222" t="s">
        <v>223</v>
      </c>
      <c r="B222" t="s">
        <v>575</v>
      </c>
      <c r="C222" s="21">
        <v>1.18</v>
      </c>
      <c r="D222" s="21">
        <v>0</v>
      </c>
      <c r="E222" s="18"/>
      <c r="F222" s="18"/>
      <c r="G222" s="19"/>
      <c r="H222" s="20"/>
      <c r="I222" s="20"/>
      <c r="J222" s="20"/>
      <c r="K222" s="20"/>
      <c r="L222" s="20"/>
      <c r="M222" s="20"/>
      <c r="N222" s="19"/>
      <c r="O222" s="20"/>
      <c r="P222" s="20"/>
      <c r="R222" t="str">
        <f t="shared" si="3"/>
        <v>17910</v>
      </c>
      <c r="S222" s="38">
        <v>0.78080000000000005</v>
      </c>
      <c r="T222" s="38">
        <v>0.19140000000000001</v>
      </c>
    </row>
    <row r="223" spans="1:20" x14ac:dyDescent="0.25">
      <c r="A223" t="s">
        <v>224</v>
      </c>
      <c r="B223" t="s">
        <v>576</v>
      </c>
      <c r="C223" s="21">
        <v>1</v>
      </c>
      <c r="D223" s="21">
        <v>0</v>
      </c>
      <c r="E223" s="18"/>
      <c r="F223" s="18"/>
      <c r="G223" s="19"/>
      <c r="H223" s="20"/>
      <c r="I223" s="20"/>
      <c r="J223" s="20"/>
      <c r="K223" s="20"/>
      <c r="L223" s="20"/>
      <c r="M223" s="20"/>
      <c r="N223" s="19"/>
      <c r="O223" s="20"/>
      <c r="P223" s="20"/>
      <c r="R223" t="str">
        <f t="shared" si="3"/>
        <v>25116</v>
      </c>
      <c r="S223" s="38">
        <v>0.71899999999999997</v>
      </c>
      <c r="T223" s="38">
        <v>0.20540000000000003</v>
      </c>
    </row>
    <row r="224" spans="1:20" x14ac:dyDescent="0.25">
      <c r="A224" t="s">
        <v>225</v>
      </c>
      <c r="B224" t="s">
        <v>577</v>
      </c>
      <c r="C224" s="21">
        <v>1</v>
      </c>
      <c r="D224" s="21">
        <v>0</v>
      </c>
      <c r="E224" s="18"/>
      <c r="F224" s="18"/>
      <c r="G224" s="19"/>
      <c r="H224" s="20"/>
      <c r="I224" s="20"/>
      <c r="J224" s="20"/>
      <c r="K224" s="20"/>
      <c r="L224" s="20"/>
      <c r="M224" s="20"/>
      <c r="N224" s="19"/>
      <c r="O224" s="20"/>
      <c r="P224" s="20"/>
      <c r="R224" t="str">
        <f t="shared" si="3"/>
        <v>22009</v>
      </c>
      <c r="S224" s="38">
        <v>0.45750000000000002</v>
      </c>
      <c r="T224" s="38">
        <v>0.2601</v>
      </c>
    </row>
    <row r="225" spans="1:20" x14ac:dyDescent="0.25">
      <c r="A225" t="s">
        <v>226</v>
      </c>
      <c r="B225" t="s">
        <v>578</v>
      </c>
      <c r="C225" s="21">
        <v>1.18</v>
      </c>
      <c r="D225" s="21">
        <v>0</v>
      </c>
      <c r="E225" s="18"/>
      <c r="F225" s="18"/>
      <c r="G225" s="19"/>
      <c r="H225" s="20"/>
      <c r="I225" s="20"/>
      <c r="J225" s="20"/>
      <c r="K225" s="20"/>
      <c r="L225" s="20"/>
      <c r="M225" s="20"/>
      <c r="N225" s="19"/>
      <c r="O225" s="20"/>
      <c r="P225" s="20"/>
      <c r="R225" t="str">
        <f t="shared" si="3"/>
        <v>17403</v>
      </c>
      <c r="S225" s="38">
        <v>0.53410000000000002</v>
      </c>
      <c r="T225" s="38">
        <v>0.28959999999999997</v>
      </c>
    </row>
    <row r="226" spans="1:20" x14ac:dyDescent="0.25">
      <c r="A226" t="s">
        <v>227</v>
      </c>
      <c r="B226" t="s">
        <v>579</v>
      </c>
      <c r="C226" s="21">
        <v>1</v>
      </c>
      <c r="D226" s="21">
        <v>2.0000000000000018E-2</v>
      </c>
      <c r="E226" s="18"/>
      <c r="F226" s="18"/>
      <c r="G226" s="19"/>
      <c r="H226" s="20"/>
      <c r="I226" s="20"/>
      <c r="J226" s="20"/>
      <c r="K226" s="20"/>
      <c r="L226" s="20"/>
      <c r="M226" s="20"/>
      <c r="N226" s="19"/>
      <c r="O226" s="20"/>
      <c r="P226" s="20"/>
      <c r="R226" t="str">
        <f t="shared" si="3"/>
        <v>10309</v>
      </c>
      <c r="S226" s="38">
        <v>0.61229999999999996</v>
      </c>
      <c r="T226" s="38">
        <v>0.16690000000000005</v>
      </c>
    </row>
    <row r="227" spans="1:20" x14ac:dyDescent="0.25">
      <c r="A227" t="s">
        <v>228</v>
      </c>
      <c r="B227" t="s">
        <v>580</v>
      </c>
      <c r="C227" s="21">
        <v>1.0150000000000001</v>
      </c>
      <c r="D227" s="21">
        <v>0</v>
      </c>
      <c r="E227" s="18"/>
      <c r="F227" s="18"/>
      <c r="G227" s="19"/>
      <c r="H227" s="20"/>
      <c r="I227" s="20"/>
      <c r="J227" s="20"/>
      <c r="K227" s="20"/>
      <c r="L227" s="20"/>
      <c r="M227" s="20"/>
      <c r="N227" s="19"/>
      <c r="O227" s="20"/>
      <c r="P227" s="20"/>
      <c r="R227" t="str">
        <f t="shared" si="3"/>
        <v>03400</v>
      </c>
      <c r="S227" s="38">
        <v>0.41170000000000001</v>
      </c>
      <c r="T227" s="38">
        <v>0.27129999999999999</v>
      </c>
    </row>
    <row r="228" spans="1:20" x14ac:dyDescent="0.25">
      <c r="A228" t="s">
        <v>229</v>
      </c>
      <c r="B228" t="s">
        <v>581</v>
      </c>
      <c r="C228" s="21">
        <v>1.06</v>
      </c>
      <c r="D228" s="21">
        <v>0</v>
      </c>
      <c r="E228" s="18"/>
      <c r="F228" s="18"/>
      <c r="G228" s="19"/>
      <c r="H228" s="20"/>
      <c r="I228" s="20"/>
      <c r="J228" s="20"/>
      <c r="K228" s="20"/>
      <c r="L228" s="20"/>
      <c r="M228" s="20"/>
      <c r="N228" s="19"/>
      <c r="O228" s="20"/>
      <c r="P228" s="20"/>
      <c r="R228" t="str">
        <f t="shared" si="3"/>
        <v>06122</v>
      </c>
      <c r="S228" s="38">
        <v>0.24709999999999999</v>
      </c>
      <c r="T228" s="38">
        <v>0.19520000000000004</v>
      </c>
    </row>
    <row r="229" spans="1:20" x14ac:dyDescent="0.25">
      <c r="A229" t="s">
        <v>230</v>
      </c>
      <c r="B229" t="s">
        <v>582</v>
      </c>
      <c r="C229" s="21">
        <v>1</v>
      </c>
      <c r="D229" s="21">
        <v>4.0000000000000036E-2</v>
      </c>
      <c r="E229" s="18"/>
      <c r="F229" s="18"/>
      <c r="G229" s="19"/>
      <c r="H229" s="20"/>
      <c r="I229" s="20"/>
      <c r="J229" s="20"/>
      <c r="K229" s="20"/>
      <c r="L229" s="20"/>
      <c r="M229" s="20"/>
      <c r="N229" s="19"/>
      <c r="O229" s="20"/>
      <c r="P229" s="20"/>
      <c r="R229" t="str">
        <f t="shared" si="3"/>
        <v>01160</v>
      </c>
      <c r="S229" s="38">
        <v>0.45579999999999998</v>
      </c>
      <c r="T229" s="38">
        <v>0.14600000000000002</v>
      </c>
    </row>
    <row r="230" spans="1:20" x14ac:dyDescent="0.25">
      <c r="A230" t="s">
        <v>231</v>
      </c>
      <c r="B230" t="s">
        <v>583</v>
      </c>
      <c r="C230" s="21">
        <v>1</v>
      </c>
      <c r="D230" s="21">
        <v>0</v>
      </c>
      <c r="E230" s="18"/>
      <c r="F230" s="18"/>
      <c r="G230" s="19"/>
      <c r="H230" s="20"/>
      <c r="I230" s="20"/>
      <c r="J230" s="20"/>
      <c r="K230" s="20"/>
      <c r="L230" s="20"/>
      <c r="M230" s="20"/>
      <c r="N230" s="19"/>
      <c r="O230" s="20"/>
      <c r="P230" s="20"/>
      <c r="R230" t="str">
        <f t="shared" si="3"/>
        <v>32416</v>
      </c>
      <c r="S230" s="38">
        <v>0.51890000000000003</v>
      </c>
      <c r="T230" s="38">
        <v>0.2671</v>
      </c>
    </row>
    <row r="231" spans="1:20" x14ac:dyDescent="0.25">
      <c r="A231" t="s">
        <v>232</v>
      </c>
      <c r="B231" t="s">
        <v>584</v>
      </c>
      <c r="C231" s="21">
        <v>1.18</v>
      </c>
      <c r="D231" s="21">
        <v>0</v>
      </c>
      <c r="E231" s="18"/>
      <c r="F231" s="18"/>
      <c r="G231" s="19"/>
      <c r="H231" s="20"/>
      <c r="I231" s="20"/>
      <c r="J231" s="20"/>
      <c r="K231" s="20"/>
      <c r="L231" s="20"/>
      <c r="M231" s="20"/>
      <c r="N231" s="19"/>
      <c r="O231" s="20"/>
      <c r="P231" s="20"/>
      <c r="R231" t="str">
        <f t="shared" si="3"/>
        <v>17407</v>
      </c>
      <c r="S231" s="38">
        <v>0.15240000000000001</v>
      </c>
      <c r="T231" s="38">
        <v>0.20740000000000003</v>
      </c>
    </row>
    <row r="232" spans="1:20" x14ac:dyDescent="0.25">
      <c r="A232" t="s">
        <v>233</v>
      </c>
      <c r="B232" t="s">
        <v>585</v>
      </c>
      <c r="C232" s="21">
        <v>1</v>
      </c>
      <c r="D232" s="21">
        <v>0</v>
      </c>
      <c r="E232" s="18"/>
      <c r="F232" s="18"/>
      <c r="G232" s="19"/>
      <c r="H232" s="20"/>
      <c r="I232" s="20"/>
      <c r="J232" s="20"/>
      <c r="K232" s="20"/>
      <c r="L232" s="20"/>
      <c r="M232" s="20"/>
      <c r="N232" s="19"/>
      <c r="O232" s="20"/>
      <c r="P232" s="20"/>
      <c r="R232" t="str">
        <f t="shared" si="3"/>
        <v>34401</v>
      </c>
      <c r="S232" s="38">
        <v>0.58069999999999999</v>
      </c>
      <c r="T232" s="38">
        <v>0.21020000000000005</v>
      </c>
    </row>
    <row r="233" spans="1:20" x14ac:dyDescent="0.25">
      <c r="A233" t="s">
        <v>234</v>
      </c>
      <c r="B233" t="s">
        <v>586</v>
      </c>
      <c r="C233" s="21">
        <v>1</v>
      </c>
      <c r="D233" s="21">
        <v>0</v>
      </c>
      <c r="E233" s="18"/>
      <c r="F233" s="18"/>
      <c r="G233" s="19"/>
      <c r="H233" s="20"/>
      <c r="I233" s="20"/>
      <c r="J233" s="20"/>
      <c r="K233" s="20"/>
      <c r="L233" s="20"/>
      <c r="M233" s="20"/>
      <c r="N233" s="19"/>
      <c r="O233" s="20"/>
      <c r="P233" s="20"/>
      <c r="R233" t="str">
        <f t="shared" si="3"/>
        <v>20403</v>
      </c>
      <c r="S233" s="38">
        <v>0</v>
      </c>
      <c r="T233" s="38">
        <v>0.20540000000000003</v>
      </c>
    </row>
    <row r="234" spans="1:20" x14ac:dyDescent="0.25">
      <c r="A234" t="s">
        <v>336</v>
      </c>
      <c r="B234" t="s">
        <v>337</v>
      </c>
      <c r="C234" s="21">
        <v>1.06</v>
      </c>
      <c r="D234" s="21">
        <v>0</v>
      </c>
      <c r="E234" s="18"/>
      <c r="F234" s="18"/>
      <c r="G234" s="19"/>
      <c r="H234" s="20"/>
      <c r="I234" s="20"/>
      <c r="J234" s="20"/>
      <c r="K234" s="20"/>
      <c r="L234" s="20"/>
      <c r="M234" s="20"/>
      <c r="N234" s="19"/>
      <c r="O234" s="20"/>
      <c r="P234" s="20"/>
      <c r="R234" t="str">
        <f t="shared" si="3"/>
        <v>06901</v>
      </c>
      <c r="S234" s="38">
        <v>0.51519999999999999</v>
      </c>
      <c r="T234" s="38">
        <v>0.29169999999999996</v>
      </c>
    </row>
    <row r="235" spans="1:20" x14ac:dyDescent="0.25">
      <c r="A235" t="s">
        <v>235</v>
      </c>
      <c r="B235" t="s">
        <v>587</v>
      </c>
      <c r="C235" s="21">
        <v>1</v>
      </c>
      <c r="D235" s="21">
        <v>4.0000000000000036E-2</v>
      </c>
      <c r="E235" s="18"/>
      <c r="F235" s="18"/>
      <c r="G235" s="19"/>
      <c r="H235" s="20"/>
      <c r="I235" s="20"/>
      <c r="J235" s="20"/>
      <c r="K235" s="20"/>
      <c r="L235" s="20"/>
      <c r="M235" s="20"/>
      <c r="N235" s="19"/>
      <c r="O235" s="20"/>
      <c r="P235" s="20"/>
      <c r="R235" t="str">
        <f t="shared" si="3"/>
        <v>38320</v>
      </c>
      <c r="S235" s="38">
        <v>0.63690000000000002</v>
      </c>
      <c r="T235" s="38">
        <v>0.16569999999999996</v>
      </c>
    </row>
    <row r="236" spans="1:20" x14ac:dyDescent="0.25">
      <c r="A236" t="s">
        <v>236</v>
      </c>
      <c r="B236" t="s">
        <v>588</v>
      </c>
      <c r="C236" s="21">
        <v>1</v>
      </c>
      <c r="D236" s="21">
        <v>0</v>
      </c>
      <c r="E236" s="18"/>
      <c r="F236" s="18"/>
      <c r="G236" s="19"/>
      <c r="H236" s="20"/>
      <c r="I236" s="20"/>
      <c r="J236" s="20"/>
      <c r="K236" s="20"/>
      <c r="L236" s="20"/>
      <c r="M236" s="20"/>
      <c r="N236" s="19"/>
      <c r="O236" s="20"/>
      <c r="P236" s="20"/>
      <c r="R236" t="str">
        <f t="shared" si="3"/>
        <v>13160</v>
      </c>
      <c r="S236" s="38">
        <v>0.79790000000000005</v>
      </c>
      <c r="T236" s="38">
        <v>0.20789999999999997</v>
      </c>
    </row>
    <row r="237" spans="1:20" x14ac:dyDescent="0.25">
      <c r="A237" t="s">
        <v>237</v>
      </c>
      <c r="B237" t="s">
        <v>589</v>
      </c>
      <c r="C237" s="21">
        <v>1.1200000000000001</v>
      </c>
      <c r="D237" s="21">
        <v>0</v>
      </c>
      <c r="E237" s="18"/>
      <c r="F237" s="18"/>
      <c r="G237" s="19"/>
      <c r="H237" s="20"/>
      <c r="I237" s="20"/>
      <c r="J237" s="20"/>
      <c r="K237" s="20"/>
      <c r="L237" s="20"/>
      <c r="M237" s="20"/>
      <c r="N237" s="19"/>
      <c r="O237" s="20"/>
      <c r="P237" s="20"/>
      <c r="R237" t="str">
        <f t="shared" si="3"/>
        <v>28149</v>
      </c>
      <c r="S237" s="38">
        <v>0.38879999999999998</v>
      </c>
      <c r="T237" s="38">
        <v>0.14849999999999997</v>
      </c>
    </row>
    <row r="238" spans="1:20" x14ac:dyDescent="0.25">
      <c r="A238" t="s">
        <v>238</v>
      </c>
      <c r="B238" t="s">
        <v>590</v>
      </c>
      <c r="C238" s="21">
        <v>1</v>
      </c>
      <c r="D238" s="21">
        <v>0</v>
      </c>
      <c r="E238" s="18"/>
      <c r="F238" s="18"/>
      <c r="G238" s="19"/>
      <c r="H238" s="20"/>
      <c r="I238" s="20"/>
      <c r="J238" s="20"/>
      <c r="K238" s="20"/>
      <c r="L238" s="20"/>
      <c r="M238" s="20"/>
      <c r="N238" s="19"/>
      <c r="O238" s="20"/>
      <c r="P238" s="20"/>
      <c r="R238" t="str">
        <f t="shared" si="3"/>
        <v>14104</v>
      </c>
      <c r="S238" s="38">
        <v>0.53849999999999998</v>
      </c>
      <c r="T238" s="38">
        <v>8.5600000000000009E-2</v>
      </c>
    </row>
    <row r="239" spans="1:20" x14ac:dyDescent="0.25">
      <c r="A239" t="s">
        <v>239</v>
      </c>
      <c r="B239" t="s">
        <v>591</v>
      </c>
      <c r="C239" s="21">
        <v>1.18</v>
      </c>
      <c r="D239" s="21">
        <v>0</v>
      </c>
      <c r="E239" s="18"/>
      <c r="F239" s="18"/>
      <c r="G239" s="19"/>
      <c r="H239" s="20"/>
      <c r="I239" s="20"/>
      <c r="J239" s="20"/>
      <c r="K239" s="20"/>
      <c r="L239" s="20"/>
      <c r="M239" s="20"/>
      <c r="N239" s="19"/>
      <c r="O239" s="20"/>
      <c r="P239" s="20"/>
      <c r="R239" t="str">
        <f t="shared" si="3"/>
        <v>17001</v>
      </c>
      <c r="S239" s="38">
        <v>0.40450000000000003</v>
      </c>
      <c r="T239" s="38">
        <v>0.23180000000000001</v>
      </c>
    </row>
    <row r="240" spans="1:20" x14ac:dyDescent="0.25">
      <c r="A240" t="s">
        <v>240</v>
      </c>
      <c r="B240" t="s">
        <v>592</v>
      </c>
      <c r="C240" s="21">
        <v>1.1200000000000001</v>
      </c>
      <c r="D240" s="21">
        <v>0</v>
      </c>
      <c r="E240" s="18"/>
      <c r="F240" s="18"/>
      <c r="G240" s="19"/>
      <c r="H240" s="20"/>
      <c r="I240" s="20"/>
      <c r="J240" s="20"/>
      <c r="K240" s="20"/>
      <c r="L240" s="20"/>
      <c r="M240" s="20"/>
      <c r="N240" s="19"/>
      <c r="O240" s="20"/>
      <c r="P240" s="20"/>
      <c r="R240" t="str">
        <f t="shared" si="3"/>
        <v>29101</v>
      </c>
      <c r="S240" s="38">
        <v>0.51619999999999999</v>
      </c>
      <c r="T240" s="38">
        <v>0.2429</v>
      </c>
    </row>
    <row r="241" spans="1:20" x14ac:dyDescent="0.25">
      <c r="A241" t="s">
        <v>241</v>
      </c>
      <c r="B241" t="s">
        <v>593</v>
      </c>
      <c r="C241" s="21">
        <v>1</v>
      </c>
      <c r="D241" s="21">
        <v>0</v>
      </c>
      <c r="E241" s="18"/>
      <c r="F241" s="18"/>
      <c r="G241" s="19"/>
      <c r="H241" s="20"/>
      <c r="I241" s="20"/>
      <c r="J241" s="20"/>
      <c r="K241" s="20"/>
      <c r="L241" s="20"/>
      <c r="M241" s="20"/>
      <c r="N241" s="19"/>
      <c r="O241" s="20"/>
      <c r="P241" s="20"/>
      <c r="R241" t="str">
        <f t="shared" si="3"/>
        <v>39119</v>
      </c>
      <c r="S241" s="38">
        <v>0.63229999999999997</v>
      </c>
      <c r="T241" s="38">
        <v>0.19379999999999997</v>
      </c>
    </row>
    <row r="242" spans="1:20" x14ac:dyDescent="0.25">
      <c r="A242" t="s">
        <v>242</v>
      </c>
      <c r="B242" t="s">
        <v>594</v>
      </c>
      <c r="C242" s="21">
        <v>1</v>
      </c>
      <c r="D242" s="21">
        <v>0</v>
      </c>
      <c r="E242" s="18"/>
      <c r="F242" s="18"/>
      <c r="G242" s="19"/>
      <c r="H242" s="20"/>
      <c r="I242" s="20"/>
      <c r="J242" s="20"/>
      <c r="K242" s="20"/>
      <c r="L242" s="20"/>
      <c r="M242" s="20"/>
      <c r="N242" s="19"/>
      <c r="O242" s="20"/>
      <c r="P242" s="20"/>
      <c r="R242" t="str">
        <f t="shared" si="3"/>
        <v>26070</v>
      </c>
      <c r="S242" s="38">
        <v>0.60229999999999995</v>
      </c>
      <c r="T242" s="38">
        <v>0.2409</v>
      </c>
    </row>
    <row r="243" spans="1:20" x14ac:dyDescent="0.25">
      <c r="A243" t="s">
        <v>243</v>
      </c>
      <c r="B243" t="s">
        <v>595</v>
      </c>
      <c r="C243" s="21">
        <v>1.06</v>
      </c>
      <c r="D243" s="21">
        <v>0</v>
      </c>
      <c r="E243" s="18"/>
      <c r="F243" s="18"/>
      <c r="G243" s="19"/>
      <c r="H243" s="20"/>
      <c r="I243" s="20"/>
      <c r="J243" s="20"/>
      <c r="K243" s="20"/>
      <c r="L243" s="20"/>
      <c r="M243" s="20"/>
      <c r="N243" s="19"/>
      <c r="O243" s="20"/>
      <c r="P243" s="20"/>
      <c r="R243" t="str">
        <f t="shared" si="3"/>
        <v>05323</v>
      </c>
      <c r="S243" s="38">
        <v>0.50190000000000001</v>
      </c>
      <c r="T243" s="38">
        <v>0.15549999999999997</v>
      </c>
    </row>
    <row r="244" spans="1:20" x14ac:dyDescent="0.25">
      <c r="A244" t="s">
        <v>244</v>
      </c>
      <c r="B244" t="s">
        <v>596</v>
      </c>
      <c r="C244" s="21">
        <v>1.18</v>
      </c>
      <c r="D244" s="21">
        <v>0</v>
      </c>
      <c r="E244" s="18"/>
      <c r="F244" s="18"/>
      <c r="G244" s="19"/>
      <c r="H244" s="20"/>
      <c r="I244" s="20"/>
      <c r="J244" s="20"/>
      <c r="K244" s="20"/>
      <c r="L244" s="20"/>
      <c r="M244" s="20"/>
      <c r="N244" s="19"/>
      <c r="O244" s="20"/>
      <c r="P244" s="20"/>
      <c r="R244" t="str">
        <f t="shared" si="3"/>
        <v>28010</v>
      </c>
      <c r="S244" s="38">
        <v>0</v>
      </c>
      <c r="T244" s="38">
        <v>0</v>
      </c>
    </row>
    <row r="245" spans="1:20" x14ac:dyDescent="0.25">
      <c r="A245" t="s">
        <v>245</v>
      </c>
      <c r="B245" t="s">
        <v>597</v>
      </c>
      <c r="C245" s="21">
        <v>1</v>
      </c>
      <c r="D245" s="21">
        <v>0</v>
      </c>
      <c r="E245" s="18"/>
      <c r="F245" s="18"/>
      <c r="G245" s="19"/>
      <c r="H245" s="20"/>
      <c r="I245" s="20"/>
      <c r="J245" s="20"/>
      <c r="K245" s="20"/>
      <c r="L245" s="20"/>
      <c r="M245" s="20"/>
      <c r="N245" s="19"/>
      <c r="O245" s="20"/>
      <c r="P245" s="20"/>
      <c r="R245" t="str">
        <f t="shared" si="3"/>
        <v>23309</v>
      </c>
      <c r="S245" s="38">
        <v>0.66949999999999998</v>
      </c>
      <c r="T245" s="38">
        <v>0.18989999999999996</v>
      </c>
    </row>
    <row r="246" spans="1:20" x14ac:dyDescent="0.25">
      <c r="A246" t="s">
        <v>246</v>
      </c>
      <c r="B246" t="s">
        <v>598</v>
      </c>
      <c r="C246" s="21">
        <v>1.18</v>
      </c>
      <c r="D246" s="21">
        <v>0</v>
      </c>
      <c r="E246" s="18"/>
      <c r="F246" s="18"/>
      <c r="G246" s="19"/>
      <c r="H246" s="20"/>
      <c r="I246" s="20"/>
      <c r="J246" s="20"/>
      <c r="K246" s="20"/>
      <c r="L246" s="20"/>
      <c r="M246" s="20"/>
      <c r="N246" s="19"/>
      <c r="O246" s="20"/>
      <c r="P246" s="20"/>
      <c r="R246" t="str">
        <f t="shared" si="3"/>
        <v>17412</v>
      </c>
      <c r="S246" s="38">
        <v>0.28770000000000001</v>
      </c>
      <c r="T246" s="38">
        <v>0.23860000000000003</v>
      </c>
    </row>
    <row r="247" spans="1:20" x14ac:dyDescent="0.25">
      <c r="A247" t="s">
        <v>247</v>
      </c>
      <c r="B247" t="s">
        <v>599</v>
      </c>
      <c r="C247" s="21">
        <v>1.06</v>
      </c>
      <c r="D247" s="21">
        <v>0</v>
      </c>
      <c r="E247" s="18"/>
      <c r="F247" s="18"/>
      <c r="G247" s="19"/>
      <c r="H247" s="20"/>
      <c r="I247" s="20"/>
      <c r="J247" s="20"/>
      <c r="K247" s="20"/>
      <c r="L247" s="20"/>
      <c r="M247" s="20"/>
      <c r="N247" s="19"/>
      <c r="O247" s="20"/>
      <c r="P247" s="20"/>
      <c r="R247" t="str">
        <f t="shared" si="3"/>
        <v>30002</v>
      </c>
      <c r="S247" s="38">
        <v>0.4521</v>
      </c>
      <c r="T247" s="38">
        <v>0.20540000000000003</v>
      </c>
    </row>
    <row r="248" spans="1:20" x14ac:dyDescent="0.25">
      <c r="A248" t="s">
        <v>248</v>
      </c>
      <c r="B248" t="s">
        <v>600</v>
      </c>
      <c r="C248" s="21">
        <v>1.18</v>
      </c>
      <c r="D248" s="21">
        <v>0</v>
      </c>
      <c r="E248" s="18"/>
      <c r="F248" s="18"/>
      <c r="G248" s="19"/>
      <c r="H248" s="20"/>
      <c r="I248" s="20"/>
      <c r="J248" s="20"/>
      <c r="K248" s="20"/>
      <c r="L248" s="20"/>
      <c r="M248" s="20"/>
      <c r="N248" s="19"/>
      <c r="O248" s="20"/>
      <c r="P248" s="20"/>
      <c r="R248" t="str">
        <f t="shared" si="3"/>
        <v>17404</v>
      </c>
      <c r="S248" s="38">
        <v>0.76190000000000002</v>
      </c>
      <c r="T248" s="38">
        <v>0.11460000000000004</v>
      </c>
    </row>
    <row r="249" spans="1:20" x14ac:dyDescent="0.25">
      <c r="A249" t="s">
        <v>249</v>
      </c>
      <c r="B249" t="s">
        <v>601</v>
      </c>
      <c r="C249" s="21">
        <v>1.18</v>
      </c>
      <c r="D249" s="21">
        <v>4.0000000000000036E-2</v>
      </c>
      <c r="E249" s="18"/>
      <c r="F249" s="18"/>
      <c r="G249" s="19"/>
      <c r="H249" s="20"/>
      <c r="I249" s="20"/>
      <c r="J249" s="20"/>
      <c r="K249" s="20"/>
      <c r="L249" s="20"/>
      <c r="M249" s="20"/>
      <c r="N249" s="19"/>
      <c r="O249" s="20"/>
      <c r="P249" s="20"/>
      <c r="R249" t="str">
        <f t="shared" si="3"/>
        <v>31201</v>
      </c>
      <c r="S249" s="38">
        <v>0.20569999999999999</v>
      </c>
      <c r="T249" s="38">
        <v>0.23609999999999998</v>
      </c>
    </row>
    <row r="250" spans="1:20" x14ac:dyDescent="0.25">
      <c r="A250" t="s">
        <v>250</v>
      </c>
      <c r="B250" t="s">
        <v>602</v>
      </c>
      <c r="C250" s="21">
        <v>1.18</v>
      </c>
      <c r="D250" s="21">
        <v>0</v>
      </c>
      <c r="E250" s="18"/>
      <c r="F250" s="18"/>
      <c r="G250" s="19"/>
      <c r="H250" s="20"/>
      <c r="I250" s="20"/>
      <c r="J250" s="20"/>
      <c r="K250" s="20"/>
      <c r="L250" s="20"/>
      <c r="M250" s="20"/>
      <c r="N250" s="19"/>
      <c r="O250" s="20"/>
      <c r="P250" s="20"/>
      <c r="R250" t="str">
        <f t="shared" si="3"/>
        <v>17410</v>
      </c>
      <c r="S250" s="38">
        <v>0.12280000000000001</v>
      </c>
      <c r="T250" s="38">
        <v>0.21879999999999999</v>
      </c>
    </row>
    <row r="251" spans="1:20" x14ac:dyDescent="0.25">
      <c r="A251" t="s">
        <v>251</v>
      </c>
      <c r="B251" t="s">
        <v>603</v>
      </c>
      <c r="C251" s="21">
        <v>1</v>
      </c>
      <c r="D251" s="21">
        <v>0</v>
      </c>
      <c r="E251" s="18"/>
      <c r="F251" s="18"/>
      <c r="G251" s="19"/>
      <c r="H251" s="20"/>
      <c r="I251" s="20"/>
      <c r="J251" s="20"/>
      <c r="K251" s="20"/>
      <c r="L251" s="20"/>
      <c r="M251" s="20"/>
      <c r="N251" s="19"/>
      <c r="O251" s="20"/>
      <c r="P251" s="20"/>
      <c r="R251" t="str">
        <f t="shared" si="3"/>
        <v>13156</v>
      </c>
      <c r="S251" s="38">
        <v>0.84360000000000002</v>
      </c>
      <c r="T251" s="38">
        <v>0.23629999999999995</v>
      </c>
    </row>
    <row r="252" spans="1:20" x14ac:dyDescent="0.25">
      <c r="A252" t="s">
        <v>252</v>
      </c>
      <c r="B252" t="s">
        <v>604</v>
      </c>
      <c r="C252" s="21">
        <v>1</v>
      </c>
      <c r="D252" s="21">
        <v>0</v>
      </c>
      <c r="E252" s="18"/>
      <c r="F252" s="18"/>
      <c r="G252" s="19"/>
      <c r="H252" s="20"/>
      <c r="I252" s="20"/>
      <c r="J252" s="20"/>
      <c r="K252" s="20"/>
      <c r="L252" s="20"/>
      <c r="M252" s="20"/>
      <c r="N252" s="19"/>
      <c r="O252" s="20"/>
      <c r="P252" s="20"/>
      <c r="R252" t="str">
        <f t="shared" si="3"/>
        <v>25118</v>
      </c>
      <c r="S252" s="38">
        <v>0.67069999999999996</v>
      </c>
      <c r="T252" s="38">
        <v>0.26890000000000003</v>
      </c>
    </row>
    <row r="253" spans="1:20" x14ac:dyDescent="0.25">
      <c r="A253" t="s">
        <v>253</v>
      </c>
      <c r="B253" t="s">
        <v>605</v>
      </c>
      <c r="C253" s="21">
        <v>1.18</v>
      </c>
      <c r="D253" s="21">
        <v>0</v>
      </c>
      <c r="E253" s="18"/>
      <c r="F253" s="18"/>
      <c r="G253" s="19"/>
      <c r="H253" s="20"/>
      <c r="I253" s="20"/>
      <c r="J253" s="20"/>
      <c r="K253" s="20"/>
      <c r="L253" s="20"/>
      <c r="M253" s="20"/>
      <c r="N253" s="19"/>
      <c r="O253" s="20"/>
      <c r="P253" s="20"/>
      <c r="R253" t="str">
        <f t="shared" si="3"/>
        <v>18402</v>
      </c>
      <c r="S253" s="38">
        <v>0.39579999999999999</v>
      </c>
      <c r="T253" s="38">
        <v>0.28680000000000005</v>
      </c>
    </row>
    <row r="254" spans="1:20" x14ac:dyDescent="0.25">
      <c r="A254" t="s">
        <v>254</v>
      </c>
      <c r="B254" t="s">
        <v>606</v>
      </c>
      <c r="C254" s="21">
        <v>1.18</v>
      </c>
      <c r="D254" s="21">
        <v>2.0000000000000018E-2</v>
      </c>
      <c r="E254" s="18"/>
      <c r="F254" s="18"/>
      <c r="G254" s="19"/>
      <c r="H254" s="20"/>
      <c r="I254" s="20"/>
      <c r="J254" s="20"/>
      <c r="K254" s="20"/>
      <c r="L254" s="20"/>
      <c r="M254" s="20"/>
      <c r="N254" s="19"/>
      <c r="O254" s="20"/>
      <c r="P254" s="20"/>
      <c r="R254" t="str">
        <f t="shared" si="3"/>
        <v>15206</v>
      </c>
      <c r="S254" s="38">
        <v>0.31859999999999999</v>
      </c>
      <c r="T254" s="38">
        <v>0.22660000000000002</v>
      </c>
    </row>
    <row r="255" spans="1:20" x14ac:dyDescent="0.25">
      <c r="A255" t="s">
        <v>255</v>
      </c>
      <c r="B255" t="s">
        <v>607</v>
      </c>
      <c r="C255" s="21">
        <v>1</v>
      </c>
      <c r="D255" s="21">
        <v>0</v>
      </c>
      <c r="E255" s="18"/>
      <c r="F255" s="18"/>
      <c r="G255" s="19"/>
      <c r="H255" s="20"/>
      <c r="I255" s="20"/>
      <c r="J255" s="20"/>
      <c r="K255" s="20"/>
      <c r="L255" s="20"/>
      <c r="M255" s="20"/>
      <c r="N255" s="19"/>
      <c r="O255" s="20"/>
      <c r="P255" s="20"/>
      <c r="R255" t="str">
        <f t="shared" si="3"/>
        <v>23042</v>
      </c>
      <c r="S255" s="38">
        <v>0.49230000000000002</v>
      </c>
      <c r="T255" s="38">
        <v>0.14539999999999997</v>
      </c>
    </row>
    <row r="256" spans="1:20" x14ac:dyDescent="0.25">
      <c r="A256" t="s">
        <v>256</v>
      </c>
      <c r="B256" t="s">
        <v>608</v>
      </c>
      <c r="C256" s="21">
        <v>1.0150000000000001</v>
      </c>
      <c r="D256" s="21">
        <v>0</v>
      </c>
      <c r="E256" s="18"/>
      <c r="F256" s="18"/>
      <c r="G256" s="19"/>
      <c r="H256" s="20"/>
      <c r="I256" s="20"/>
      <c r="J256" s="20"/>
      <c r="K256" s="20"/>
      <c r="L256" s="20"/>
      <c r="M256" s="20"/>
      <c r="N256" s="19"/>
      <c r="O256" s="20"/>
      <c r="P256" s="20"/>
      <c r="R256" t="str">
        <f t="shared" si="3"/>
        <v>32901</v>
      </c>
      <c r="S256" s="38">
        <v>0.47839999999999999</v>
      </c>
      <c r="T256" s="38">
        <v>0.10270000000000001</v>
      </c>
    </row>
    <row r="257" spans="1:20" x14ac:dyDescent="0.25">
      <c r="A257" t="s">
        <v>257</v>
      </c>
      <c r="B257" t="s">
        <v>609</v>
      </c>
      <c r="C257" s="21">
        <v>1.0150000000000001</v>
      </c>
      <c r="D257" s="21">
        <v>0</v>
      </c>
      <c r="E257" s="18"/>
      <c r="F257" s="18"/>
      <c r="G257" s="19"/>
      <c r="H257" s="20"/>
      <c r="I257" s="20"/>
      <c r="J257" s="20"/>
      <c r="K257" s="20"/>
      <c r="L257" s="20"/>
      <c r="M257" s="20"/>
      <c r="N257" s="19"/>
      <c r="O257" s="20"/>
      <c r="P257" s="20"/>
      <c r="R257" t="str">
        <f t="shared" si="3"/>
        <v>32081</v>
      </c>
      <c r="S257" s="38">
        <v>0.59830000000000005</v>
      </c>
      <c r="T257" s="38">
        <v>0.24170000000000003</v>
      </c>
    </row>
    <row r="258" spans="1:20" x14ac:dyDescent="0.25">
      <c r="A258" t="s">
        <v>258</v>
      </c>
      <c r="B258" t="s">
        <v>610</v>
      </c>
      <c r="C258" s="21">
        <v>1</v>
      </c>
      <c r="D258" s="21">
        <v>0</v>
      </c>
      <c r="E258" s="18"/>
      <c r="F258" s="18"/>
      <c r="G258" s="19"/>
      <c r="H258" s="20"/>
      <c r="I258" s="20"/>
      <c r="J258" s="20"/>
      <c r="K258" s="20"/>
      <c r="L258" s="20"/>
      <c r="M258" s="20"/>
      <c r="N258" s="19"/>
      <c r="O258" s="20"/>
      <c r="P258" s="20"/>
      <c r="R258" t="str">
        <f t="shared" si="3"/>
        <v>22008</v>
      </c>
      <c r="S258" s="38">
        <v>0.67159999999999997</v>
      </c>
      <c r="T258" s="38">
        <v>0.122</v>
      </c>
    </row>
    <row r="259" spans="1:20" x14ac:dyDescent="0.25">
      <c r="A259" t="s">
        <v>259</v>
      </c>
      <c r="B259" t="s">
        <v>611</v>
      </c>
      <c r="C259" s="21">
        <v>1</v>
      </c>
      <c r="D259" s="21">
        <v>0</v>
      </c>
      <c r="E259" s="18"/>
      <c r="F259" s="18"/>
      <c r="G259" s="19"/>
      <c r="H259" s="20"/>
      <c r="I259" s="20"/>
      <c r="J259" s="20"/>
      <c r="K259" s="20"/>
      <c r="L259" s="20"/>
      <c r="M259" s="20"/>
      <c r="N259" s="19"/>
      <c r="O259" s="20"/>
      <c r="P259" s="20"/>
      <c r="R259" t="str">
        <f t="shared" ref="R259:R323" si="4">A259</f>
        <v>38322</v>
      </c>
      <c r="S259" s="38">
        <v>0.4919</v>
      </c>
      <c r="T259" s="38">
        <v>0.16169999999999995</v>
      </c>
    </row>
    <row r="260" spans="1:20" x14ac:dyDescent="0.25">
      <c r="A260" t="s">
        <v>260</v>
      </c>
      <c r="B260" t="s">
        <v>612</v>
      </c>
      <c r="C260" s="21">
        <v>1.1350000000000002</v>
      </c>
      <c r="D260" s="21">
        <v>4.0000000000000036E-2</v>
      </c>
      <c r="E260" s="18"/>
      <c r="F260" s="18"/>
      <c r="G260" s="19"/>
      <c r="H260" s="20"/>
      <c r="I260" s="20"/>
      <c r="J260" s="20"/>
      <c r="K260" s="20"/>
      <c r="L260" s="20"/>
      <c r="M260" s="20"/>
      <c r="N260" s="19"/>
      <c r="O260" s="20"/>
      <c r="P260" s="20"/>
      <c r="R260" t="str">
        <f t="shared" si="4"/>
        <v>31401</v>
      </c>
      <c r="S260" s="38">
        <v>0.30030000000000001</v>
      </c>
      <c r="T260" s="38">
        <v>0.26500000000000001</v>
      </c>
    </row>
    <row r="261" spans="1:20" x14ac:dyDescent="0.25">
      <c r="A261" t="s">
        <v>261</v>
      </c>
      <c r="B261" t="s">
        <v>613</v>
      </c>
      <c r="C261" s="21">
        <v>1</v>
      </c>
      <c r="D261" s="21">
        <v>0</v>
      </c>
      <c r="E261" s="18"/>
      <c r="F261" s="18"/>
      <c r="G261" s="19"/>
      <c r="H261" s="20"/>
      <c r="I261" s="20"/>
      <c r="J261" s="20"/>
      <c r="K261" s="20"/>
      <c r="L261" s="20"/>
      <c r="M261" s="20"/>
      <c r="N261" s="19"/>
      <c r="O261" s="20"/>
      <c r="P261" s="20"/>
      <c r="R261" t="str">
        <f t="shared" si="4"/>
        <v>11054</v>
      </c>
      <c r="S261" s="38">
        <v>0</v>
      </c>
      <c r="T261" s="38">
        <v>0</v>
      </c>
    </row>
    <row r="262" spans="1:20" x14ac:dyDescent="0.25">
      <c r="A262" t="s">
        <v>262</v>
      </c>
      <c r="B262" t="s">
        <v>614</v>
      </c>
      <c r="C262" s="21">
        <v>1</v>
      </c>
      <c r="D262" s="21">
        <v>0</v>
      </c>
      <c r="E262" s="18"/>
      <c r="F262" s="18"/>
      <c r="G262" s="19"/>
      <c r="H262" s="20"/>
      <c r="I262" s="20"/>
      <c r="J262" s="20"/>
      <c r="K262" s="20"/>
      <c r="L262" s="20"/>
      <c r="M262" s="20"/>
      <c r="N262" s="19"/>
      <c r="O262" s="20"/>
      <c r="P262" s="20"/>
      <c r="R262" t="str">
        <f t="shared" si="4"/>
        <v>07035</v>
      </c>
      <c r="S262" s="38">
        <v>0.79169999999999996</v>
      </c>
      <c r="T262" s="38">
        <v>0</v>
      </c>
    </row>
    <row r="263" spans="1:20" x14ac:dyDescent="0.25">
      <c r="A263" t="s">
        <v>263</v>
      </c>
      <c r="B263" t="s">
        <v>615</v>
      </c>
      <c r="C263" s="21">
        <v>1.0150000000000001</v>
      </c>
      <c r="D263" s="21">
        <v>0</v>
      </c>
      <c r="E263" s="18"/>
      <c r="F263" s="18"/>
      <c r="G263" s="19"/>
      <c r="H263" s="20"/>
      <c r="I263" s="20"/>
      <c r="J263" s="20"/>
      <c r="K263" s="20"/>
      <c r="L263" s="20"/>
      <c r="M263" s="20"/>
      <c r="N263" s="19"/>
      <c r="O263" s="20"/>
      <c r="P263" s="20"/>
      <c r="R263" t="str">
        <f t="shared" si="4"/>
        <v>04069</v>
      </c>
      <c r="S263" s="38">
        <v>0</v>
      </c>
      <c r="T263" s="38">
        <v>0</v>
      </c>
    </row>
    <row r="264" spans="1:20" x14ac:dyDescent="0.25">
      <c r="A264" t="s">
        <v>264</v>
      </c>
      <c r="B264" t="s">
        <v>616</v>
      </c>
      <c r="C264" s="21">
        <v>1.06</v>
      </c>
      <c r="D264" s="21">
        <v>0</v>
      </c>
      <c r="E264" s="18"/>
      <c r="F264" s="18"/>
      <c r="G264" s="19"/>
      <c r="H264" s="20"/>
      <c r="I264" s="20"/>
      <c r="J264" s="20"/>
      <c r="K264" s="20"/>
      <c r="L264" s="20"/>
      <c r="M264" s="20"/>
      <c r="N264" s="19"/>
      <c r="O264" s="20"/>
      <c r="P264" s="20"/>
      <c r="R264" t="str">
        <f t="shared" si="4"/>
        <v>27001</v>
      </c>
      <c r="S264" s="38">
        <v>0.28189999999999998</v>
      </c>
      <c r="T264" s="38">
        <v>0.23140000000000005</v>
      </c>
    </row>
    <row r="265" spans="1:20" x14ac:dyDescent="0.25">
      <c r="A265" t="s">
        <v>265</v>
      </c>
      <c r="B265" t="s">
        <v>617</v>
      </c>
      <c r="C265" s="21">
        <v>1</v>
      </c>
      <c r="D265" s="21">
        <v>4.0000000000000036E-2</v>
      </c>
      <c r="E265" s="18"/>
      <c r="F265" s="18"/>
      <c r="G265" s="19"/>
      <c r="H265" s="20"/>
      <c r="I265" s="20"/>
      <c r="J265" s="20"/>
      <c r="K265" s="20"/>
      <c r="L265" s="20"/>
      <c r="M265" s="20"/>
      <c r="N265" s="19"/>
      <c r="O265" s="20"/>
      <c r="P265" s="20"/>
      <c r="R265" t="str">
        <f t="shared" si="4"/>
        <v>38304</v>
      </c>
      <c r="S265" s="38">
        <v>0</v>
      </c>
      <c r="T265" s="38">
        <v>0.11329999999999996</v>
      </c>
    </row>
    <row r="266" spans="1:20" x14ac:dyDescent="0.25">
      <c r="A266" t="s">
        <v>266</v>
      </c>
      <c r="B266" t="s">
        <v>618</v>
      </c>
      <c r="C266" s="21">
        <v>1</v>
      </c>
      <c r="D266" s="21">
        <v>0</v>
      </c>
      <c r="E266" s="18"/>
      <c r="F266" s="18"/>
      <c r="G266" s="19"/>
      <c r="H266" s="20"/>
      <c r="I266" s="20"/>
      <c r="J266" s="20"/>
      <c r="K266" s="20"/>
      <c r="L266" s="20"/>
      <c r="M266" s="20"/>
      <c r="N266" s="19"/>
      <c r="O266" s="20"/>
      <c r="P266" s="20"/>
      <c r="R266" t="str">
        <f t="shared" si="4"/>
        <v>30303</v>
      </c>
      <c r="S266" s="38">
        <v>0.54349999999999998</v>
      </c>
      <c r="T266" s="38">
        <v>0.20540000000000003</v>
      </c>
    </row>
    <row r="267" spans="1:20" x14ac:dyDescent="0.25">
      <c r="A267" t="s">
        <v>267</v>
      </c>
      <c r="B267" t="s">
        <v>619</v>
      </c>
      <c r="C267" s="21">
        <v>1.18</v>
      </c>
      <c r="D267" s="21">
        <v>0</v>
      </c>
      <c r="E267" s="18"/>
      <c r="F267" s="18"/>
      <c r="G267" s="19"/>
      <c r="H267" s="20"/>
      <c r="I267" s="20"/>
      <c r="J267" s="20"/>
      <c r="K267" s="20"/>
      <c r="L267" s="20"/>
      <c r="M267" s="20"/>
      <c r="N267" s="19"/>
      <c r="O267" s="20"/>
      <c r="P267" s="20"/>
      <c r="R267" t="str">
        <f t="shared" si="4"/>
        <v>31311</v>
      </c>
      <c r="S267" s="38">
        <v>0.5302</v>
      </c>
      <c r="T267" s="38">
        <v>0.29859999999999998</v>
      </c>
    </row>
    <row r="268" spans="1:20" x14ac:dyDescent="0.25">
      <c r="A268" t="s">
        <v>268</v>
      </c>
      <c r="B268" t="s">
        <v>620</v>
      </c>
      <c r="C268" s="21">
        <v>1.18</v>
      </c>
      <c r="D268" s="21">
        <v>0</v>
      </c>
      <c r="E268" s="18"/>
      <c r="F268" s="18"/>
      <c r="G268" s="19"/>
      <c r="H268" s="20"/>
      <c r="I268" s="20"/>
      <c r="J268" s="20"/>
      <c r="K268" s="20"/>
      <c r="L268" s="20"/>
      <c r="M268" s="20"/>
      <c r="N268" s="19"/>
      <c r="O268" s="20"/>
      <c r="P268" s="20"/>
      <c r="R268" t="str">
        <f t="shared" si="4"/>
        <v>17905</v>
      </c>
      <c r="S268" s="38">
        <v>0.40949999999999998</v>
      </c>
      <c r="T268" s="38">
        <v>0.13009999999999999</v>
      </c>
    </row>
    <row r="269" spans="1:20" x14ac:dyDescent="0.25">
      <c r="A269" t="s">
        <v>269</v>
      </c>
      <c r="B269" t="s">
        <v>621</v>
      </c>
      <c r="C269" s="21">
        <v>1.1200000000000001</v>
      </c>
      <c r="D269" s="21">
        <v>0</v>
      </c>
      <c r="E269" s="18"/>
      <c r="F269" s="18"/>
      <c r="G269" s="19"/>
      <c r="H269" s="20"/>
      <c r="I269" s="20"/>
      <c r="J269" s="20"/>
      <c r="K269" s="20"/>
      <c r="L269" s="20"/>
      <c r="M269" s="20"/>
      <c r="N269" s="19"/>
      <c r="O269" s="20"/>
      <c r="P269" s="20"/>
      <c r="R269" t="str">
        <f t="shared" si="4"/>
        <v>27905</v>
      </c>
      <c r="S269" s="38">
        <v>0.59119999999999995</v>
      </c>
      <c r="T269" s="38">
        <v>0.15190000000000003</v>
      </c>
    </row>
    <row r="270" spans="1:20" x14ac:dyDescent="0.25">
      <c r="A270" t="s">
        <v>270</v>
      </c>
      <c r="B270" t="s">
        <v>622</v>
      </c>
      <c r="C270" s="21">
        <v>1.18</v>
      </c>
      <c r="D270" s="21">
        <v>0</v>
      </c>
      <c r="E270" s="18"/>
      <c r="F270" s="18"/>
      <c r="G270" s="19"/>
      <c r="H270" s="20"/>
      <c r="I270" s="20"/>
      <c r="J270" s="20"/>
      <c r="K270" s="20"/>
      <c r="L270" s="20"/>
      <c r="M270" s="20"/>
      <c r="N270" s="19"/>
      <c r="O270" s="20"/>
      <c r="P270" s="20"/>
      <c r="R270" t="str">
        <f t="shared" si="4"/>
        <v>17902</v>
      </c>
      <c r="S270" s="38">
        <v>0.31669999999999998</v>
      </c>
      <c r="T270" s="38">
        <v>0.13</v>
      </c>
    </row>
    <row r="271" spans="1:20" x14ac:dyDescent="0.25">
      <c r="A271" t="s">
        <v>271</v>
      </c>
      <c r="B271" t="s">
        <v>623</v>
      </c>
      <c r="C271" s="21">
        <v>1</v>
      </c>
      <c r="D271" s="21">
        <v>0</v>
      </c>
      <c r="E271" s="18"/>
      <c r="F271" s="18"/>
      <c r="G271" s="19"/>
      <c r="H271" s="20"/>
      <c r="I271" s="20"/>
      <c r="J271" s="20"/>
      <c r="K271" s="20"/>
      <c r="L271" s="20"/>
      <c r="M271" s="20"/>
      <c r="N271" s="19"/>
      <c r="O271" s="20"/>
      <c r="P271" s="20"/>
      <c r="R271" t="str">
        <f t="shared" si="4"/>
        <v>33202</v>
      </c>
      <c r="S271" s="38">
        <v>0.84930000000000005</v>
      </c>
      <c r="T271" s="38">
        <v>0.14000000000000001</v>
      </c>
    </row>
    <row r="272" spans="1:20" x14ac:dyDescent="0.25">
      <c r="A272" t="s">
        <v>272</v>
      </c>
      <c r="B272" t="s">
        <v>624</v>
      </c>
      <c r="C272" s="21">
        <v>1.1200000000000001</v>
      </c>
      <c r="D272" s="21">
        <v>0</v>
      </c>
      <c r="E272" s="18"/>
      <c r="F272" s="18"/>
      <c r="G272" s="19"/>
      <c r="H272" s="20"/>
      <c r="I272" s="20"/>
      <c r="J272" s="20"/>
      <c r="K272" s="20"/>
      <c r="L272" s="20"/>
      <c r="M272" s="20"/>
      <c r="N272" s="19"/>
      <c r="O272" s="20"/>
      <c r="P272" s="20"/>
      <c r="R272" t="str">
        <f t="shared" si="4"/>
        <v>27320</v>
      </c>
      <c r="S272" s="38">
        <v>0.29470000000000002</v>
      </c>
      <c r="T272" s="38">
        <v>0.26200000000000001</v>
      </c>
    </row>
    <row r="273" spans="1:20" x14ac:dyDescent="0.25">
      <c r="A273" t="s">
        <v>273</v>
      </c>
      <c r="B273" t="s">
        <v>625</v>
      </c>
      <c r="C273" s="21">
        <v>1</v>
      </c>
      <c r="D273" s="21">
        <v>0</v>
      </c>
      <c r="E273" s="18"/>
      <c r="F273" s="18"/>
      <c r="G273" s="19"/>
      <c r="H273" s="20"/>
      <c r="I273" s="20"/>
      <c r="J273" s="20"/>
      <c r="K273" s="20"/>
      <c r="L273" s="20"/>
      <c r="M273" s="20"/>
      <c r="N273" s="19"/>
      <c r="O273" s="20"/>
      <c r="P273" s="20"/>
      <c r="R273" t="str">
        <f t="shared" si="4"/>
        <v>39201</v>
      </c>
      <c r="S273" s="38">
        <v>0.93879999999999997</v>
      </c>
      <c r="T273" s="38">
        <v>0.30359999999999998</v>
      </c>
    </row>
    <row r="274" spans="1:20" x14ac:dyDescent="0.25">
      <c r="A274" t="s">
        <v>274</v>
      </c>
      <c r="B274" t="s">
        <v>626</v>
      </c>
      <c r="C274" s="21">
        <v>1.18</v>
      </c>
      <c r="D274" s="21">
        <v>0</v>
      </c>
      <c r="E274" s="18"/>
      <c r="F274" s="18"/>
      <c r="G274" s="19"/>
      <c r="H274" s="20"/>
      <c r="I274" s="20"/>
      <c r="J274" s="20"/>
      <c r="K274" s="20"/>
      <c r="L274" s="20"/>
      <c r="M274" s="20"/>
      <c r="N274" s="19"/>
      <c r="O274" s="20"/>
      <c r="P274" s="20"/>
      <c r="R274" t="str">
        <f t="shared" si="4"/>
        <v>18902</v>
      </c>
      <c r="S274" s="38">
        <v>0.68669999999999998</v>
      </c>
      <c r="T274" s="38">
        <v>0.1542</v>
      </c>
    </row>
    <row r="275" spans="1:20" x14ac:dyDescent="0.25">
      <c r="A275" t="s">
        <v>275</v>
      </c>
      <c r="B275" t="s">
        <v>627</v>
      </c>
      <c r="C275" s="21">
        <v>1.1200000000000001</v>
      </c>
      <c r="D275" s="21">
        <v>0</v>
      </c>
      <c r="E275" s="18"/>
      <c r="F275" s="18"/>
      <c r="G275" s="19"/>
      <c r="H275" s="20"/>
      <c r="I275" s="20"/>
      <c r="J275" s="20"/>
      <c r="K275" s="20"/>
      <c r="L275" s="20"/>
      <c r="M275" s="20"/>
      <c r="N275" s="19"/>
      <c r="O275" s="20"/>
      <c r="P275" s="20"/>
      <c r="R275" t="str">
        <f t="shared" si="4"/>
        <v>27010</v>
      </c>
      <c r="S275" s="38">
        <v>0.57509999999999994</v>
      </c>
      <c r="T275" s="38">
        <v>0.28100000000000003</v>
      </c>
    </row>
    <row r="276" spans="1:20" x14ac:dyDescent="0.25">
      <c r="A276" t="s">
        <v>276</v>
      </c>
      <c r="B276" t="s">
        <v>628</v>
      </c>
      <c r="C276" s="21">
        <v>1</v>
      </c>
      <c r="D276" s="21">
        <v>0</v>
      </c>
      <c r="E276" s="18"/>
      <c r="F276" s="18"/>
      <c r="G276" s="19"/>
      <c r="H276" s="20"/>
      <c r="I276" s="20"/>
      <c r="J276" s="20"/>
      <c r="K276" s="20"/>
      <c r="L276" s="20"/>
      <c r="M276" s="20"/>
      <c r="N276" s="19"/>
      <c r="O276" s="20"/>
      <c r="P276" s="20"/>
      <c r="R276" t="str">
        <f t="shared" si="4"/>
        <v>14077</v>
      </c>
      <c r="S276" s="38">
        <v>0.78359999999999996</v>
      </c>
      <c r="T276" s="38">
        <v>0.1089</v>
      </c>
    </row>
    <row r="277" spans="1:20" x14ac:dyDescent="0.25">
      <c r="A277" t="s">
        <v>277</v>
      </c>
      <c r="B277" t="s">
        <v>629</v>
      </c>
      <c r="C277" s="21">
        <v>1.18</v>
      </c>
      <c r="D277" s="21">
        <v>4.0000000000000036E-2</v>
      </c>
      <c r="E277" s="18"/>
      <c r="F277" s="18"/>
      <c r="G277" s="19"/>
      <c r="H277" s="20"/>
      <c r="I277" s="20"/>
      <c r="J277" s="20"/>
      <c r="K277" s="20"/>
      <c r="L277" s="20"/>
      <c r="M277" s="20"/>
      <c r="N277" s="19"/>
      <c r="O277" s="20"/>
      <c r="P277" s="20"/>
      <c r="R277" t="str">
        <f t="shared" si="4"/>
        <v>17409</v>
      </c>
      <c r="S277" s="38">
        <v>0.17499999999999999</v>
      </c>
      <c r="T277" s="38">
        <v>0.23240000000000005</v>
      </c>
    </row>
    <row r="278" spans="1:20" x14ac:dyDescent="0.25">
      <c r="A278" t="s">
        <v>278</v>
      </c>
      <c r="B278" t="s">
        <v>630</v>
      </c>
      <c r="C278" s="21">
        <v>1</v>
      </c>
      <c r="D278" s="21">
        <v>2.0000000000000018E-2</v>
      </c>
      <c r="E278" s="18"/>
      <c r="F278" s="18"/>
      <c r="G278" s="19"/>
      <c r="H278" s="20"/>
      <c r="I278" s="20"/>
      <c r="J278" s="20"/>
      <c r="K278" s="20"/>
      <c r="L278" s="20"/>
      <c r="M278" s="20"/>
      <c r="N278" s="19"/>
      <c r="O278" s="20"/>
      <c r="P278" s="20"/>
      <c r="R278" t="str">
        <f t="shared" si="4"/>
        <v>38265</v>
      </c>
      <c r="S278" s="38">
        <v>0.65629999999999999</v>
      </c>
      <c r="T278" s="38">
        <v>0.1492</v>
      </c>
    </row>
    <row r="279" spans="1:20" x14ac:dyDescent="0.25">
      <c r="A279" t="s">
        <v>279</v>
      </c>
      <c r="B279" t="s">
        <v>631</v>
      </c>
      <c r="C279" s="21">
        <v>1</v>
      </c>
      <c r="D279" s="21">
        <v>0</v>
      </c>
      <c r="E279" s="18"/>
      <c r="F279" s="18"/>
      <c r="G279" s="19"/>
      <c r="H279" s="20"/>
      <c r="I279" s="20"/>
      <c r="J279" s="20"/>
      <c r="K279" s="20"/>
      <c r="L279" s="20"/>
      <c r="M279" s="20"/>
      <c r="N279" s="19"/>
      <c r="O279" s="20"/>
      <c r="P279" s="20"/>
      <c r="R279" t="str">
        <f t="shared" si="4"/>
        <v>34402</v>
      </c>
      <c r="S279" s="38">
        <v>0.498</v>
      </c>
      <c r="T279" s="38">
        <v>0.29269999999999996</v>
      </c>
    </row>
    <row r="280" spans="1:20" x14ac:dyDescent="0.25">
      <c r="A280" t="s">
        <v>280</v>
      </c>
      <c r="B280" t="s">
        <v>632</v>
      </c>
      <c r="C280" s="21">
        <v>1.06</v>
      </c>
      <c r="D280" s="21">
        <v>0</v>
      </c>
      <c r="E280" s="18"/>
      <c r="F280" s="18"/>
      <c r="G280" s="19"/>
      <c r="H280" s="20"/>
      <c r="I280" s="20"/>
      <c r="J280" s="20"/>
      <c r="K280" s="20"/>
      <c r="L280" s="20"/>
      <c r="M280" s="20"/>
      <c r="N280" s="19"/>
      <c r="O280" s="20"/>
      <c r="P280" s="20"/>
      <c r="R280" t="str">
        <f t="shared" si="4"/>
        <v>19400</v>
      </c>
      <c r="S280" s="38">
        <v>0.45629999999999998</v>
      </c>
      <c r="T280" s="38">
        <v>0.12719999999999998</v>
      </c>
    </row>
    <row r="281" spans="1:20" x14ac:dyDescent="0.25">
      <c r="A281" t="s">
        <v>281</v>
      </c>
      <c r="B281" t="s">
        <v>633</v>
      </c>
      <c r="C281" s="21">
        <v>1</v>
      </c>
      <c r="D281" s="21">
        <v>2.0000000000000018E-2</v>
      </c>
      <c r="E281" s="18"/>
      <c r="F281" s="18"/>
      <c r="G281" s="19"/>
      <c r="H281" s="20"/>
      <c r="I281" s="20"/>
      <c r="J281" s="20"/>
      <c r="K281" s="20"/>
      <c r="L281" s="20"/>
      <c r="M281" s="20"/>
      <c r="N281" s="19"/>
      <c r="O281" s="20"/>
      <c r="P281" s="20"/>
      <c r="R281" t="str">
        <f t="shared" si="4"/>
        <v>21237</v>
      </c>
      <c r="S281" s="38">
        <v>0.45619999999999999</v>
      </c>
      <c r="T281" s="38">
        <v>0.31830000000000003</v>
      </c>
    </row>
    <row r="282" spans="1:20" x14ac:dyDescent="0.25">
      <c r="A282" t="s">
        <v>282</v>
      </c>
      <c r="B282" t="s">
        <v>634</v>
      </c>
      <c r="C282" s="21">
        <v>1</v>
      </c>
      <c r="D282" s="21">
        <v>0</v>
      </c>
      <c r="E282" s="18"/>
      <c r="F282" s="18"/>
      <c r="G282" s="19"/>
      <c r="H282" s="20"/>
      <c r="I282" s="20"/>
      <c r="J282" s="20"/>
      <c r="K282" s="20"/>
      <c r="L282" s="20"/>
      <c r="M282" s="20"/>
      <c r="N282" s="19"/>
      <c r="O282" s="20"/>
      <c r="P282" s="20"/>
      <c r="R282" t="str">
        <f t="shared" si="4"/>
        <v>24404</v>
      </c>
      <c r="S282" s="38">
        <v>0.81540000000000001</v>
      </c>
      <c r="T282" s="38">
        <v>0.19940000000000002</v>
      </c>
    </row>
    <row r="283" spans="1:20" x14ac:dyDescent="0.25">
      <c r="A283" t="s">
        <v>283</v>
      </c>
      <c r="B283" t="s">
        <v>635</v>
      </c>
      <c r="C283" s="21">
        <v>1</v>
      </c>
      <c r="D283" s="21">
        <v>0</v>
      </c>
      <c r="E283" s="18"/>
      <c r="F283" s="18"/>
      <c r="G283" s="19"/>
      <c r="H283" s="20"/>
      <c r="I283" s="20"/>
      <c r="J283" s="20"/>
      <c r="K283" s="20"/>
      <c r="L283" s="20"/>
      <c r="M283" s="20"/>
      <c r="N283" s="19"/>
      <c r="O283" s="20"/>
      <c r="P283" s="20"/>
      <c r="R283" t="str">
        <f t="shared" si="4"/>
        <v>39202</v>
      </c>
      <c r="S283" s="38">
        <v>0.93710000000000004</v>
      </c>
      <c r="T283" s="38">
        <v>0.15769999999999995</v>
      </c>
    </row>
    <row r="284" spans="1:20" x14ac:dyDescent="0.25">
      <c r="A284" t="s">
        <v>284</v>
      </c>
      <c r="B284" t="s">
        <v>636</v>
      </c>
      <c r="C284" s="21">
        <v>1</v>
      </c>
      <c r="D284" s="21">
        <v>0</v>
      </c>
      <c r="E284" s="18"/>
      <c r="F284" s="18"/>
      <c r="G284" s="19"/>
      <c r="H284" s="20"/>
      <c r="I284" s="20"/>
      <c r="J284" s="20"/>
      <c r="K284" s="20"/>
      <c r="L284" s="20"/>
      <c r="M284" s="20"/>
      <c r="N284" s="19"/>
      <c r="O284" s="20"/>
      <c r="P284" s="20"/>
      <c r="R284" t="str">
        <f t="shared" si="4"/>
        <v>36300</v>
      </c>
      <c r="S284" s="38">
        <v>0.47889999999999999</v>
      </c>
      <c r="T284" s="38">
        <v>0.11670000000000003</v>
      </c>
    </row>
    <row r="285" spans="1:20" x14ac:dyDescent="0.25">
      <c r="A285" t="s">
        <v>285</v>
      </c>
      <c r="B285" t="s">
        <v>637</v>
      </c>
      <c r="C285" s="21">
        <v>1</v>
      </c>
      <c r="D285" s="21">
        <v>2.0000000000000018E-2</v>
      </c>
      <c r="E285" s="18"/>
      <c r="F285" s="18"/>
      <c r="G285" s="19"/>
      <c r="H285" s="20"/>
      <c r="I285" s="20"/>
      <c r="J285" s="20"/>
      <c r="K285" s="20"/>
      <c r="L285" s="20"/>
      <c r="M285" s="20"/>
      <c r="N285" s="19"/>
      <c r="O285" s="20"/>
      <c r="P285" s="20"/>
      <c r="R285" t="str">
        <f t="shared" si="4"/>
        <v>08130</v>
      </c>
      <c r="S285" s="38">
        <v>0.44769999999999999</v>
      </c>
      <c r="T285" s="38">
        <v>0.20540000000000003</v>
      </c>
    </row>
    <row r="286" spans="1:20" x14ac:dyDescent="0.25">
      <c r="A286" t="s">
        <v>286</v>
      </c>
      <c r="B286" t="s">
        <v>638</v>
      </c>
      <c r="C286" s="21">
        <v>1</v>
      </c>
      <c r="D286" s="21">
        <v>0</v>
      </c>
      <c r="E286" s="18"/>
      <c r="F286" s="18"/>
      <c r="G286" s="19"/>
      <c r="H286" s="20"/>
      <c r="I286" s="20"/>
      <c r="J286" s="20"/>
      <c r="K286" s="20"/>
      <c r="L286" s="20"/>
      <c r="M286" s="20"/>
      <c r="N286" s="19"/>
      <c r="O286" s="20"/>
      <c r="P286" s="20"/>
      <c r="R286" t="str">
        <f t="shared" si="4"/>
        <v>20400</v>
      </c>
      <c r="S286" s="38">
        <v>0.3367</v>
      </c>
      <c r="T286" s="38">
        <v>0.20540000000000003</v>
      </c>
    </row>
    <row r="287" spans="1:20" x14ac:dyDescent="0.25">
      <c r="A287" t="s">
        <v>287</v>
      </c>
      <c r="B287" t="s">
        <v>639</v>
      </c>
      <c r="C287" s="21">
        <v>1.18</v>
      </c>
      <c r="D287" s="21">
        <v>0</v>
      </c>
      <c r="E287" s="18"/>
      <c r="F287" s="18"/>
      <c r="G287" s="19"/>
      <c r="H287" s="20"/>
      <c r="I287" s="20"/>
      <c r="J287" s="20"/>
      <c r="K287" s="20"/>
      <c r="L287" s="20"/>
      <c r="M287" s="20"/>
      <c r="N287" s="19"/>
      <c r="O287" s="20"/>
      <c r="P287" s="20"/>
      <c r="R287" t="str">
        <f t="shared" si="4"/>
        <v>17406</v>
      </c>
      <c r="S287" s="38">
        <v>0.749</v>
      </c>
      <c r="T287" s="38">
        <v>0.28169999999999995</v>
      </c>
    </row>
    <row r="288" spans="1:20" x14ac:dyDescent="0.25">
      <c r="A288" t="s">
        <v>288</v>
      </c>
      <c r="B288" t="s">
        <v>640</v>
      </c>
      <c r="C288" s="21">
        <v>1</v>
      </c>
      <c r="D288" s="21">
        <v>0</v>
      </c>
      <c r="E288" s="18"/>
      <c r="F288" s="18"/>
      <c r="G288" s="19"/>
      <c r="H288" s="20"/>
      <c r="I288" s="20"/>
      <c r="J288" s="20"/>
      <c r="K288" s="20"/>
      <c r="L288" s="20"/>
      <c r="M288" s="20"/>
      <c r="N288" s="19"/>
      <c r="O288" s="20"/>
      <c r="P288" s="20"/>
      <c r="R288" t="str">
        <f t="shared" si="4"/>
        <v>34033</v>
      </c>
      <c r="S288" s="38">
        <v>0.32779999999999998</v>
      </c>
      <c r="T288" s="38">
        <v>0.26790000000000003</v>
      </c>
    </row>
    <row r="289" spans="1:20" x14ac:dyDescent="0.25">
      <c r="A289" t="s">
        <v>289</v>
      </c>
      <c r="B289" t="s">
        <v>641</v>
      </c>
      <c r="C289" s="21">
        <v>1</v>
      </c>
      <c r="D289" s="21">
        <v>0</v>
      </c>
      <c r="E289" s="18"/>
      <c r="F289" s="18"/>
      <c r="G289" s="19"/>
      <c r="H289" s="20"/>
      <c r="I289" s="20"/>
      <c r="J289" s="20"/>
      <c r="K289" s="20"/>
      <c r="L289" s="20"/>
      <c r="M289" s="20"/>
      <c r="N289" s="19"/>
      <c r="O289" s="20"/>
      <c r="P289" s="20"/>
      <c r="R289" t="str">
        <f t="shared" si="4"/>
        <v>39002</v>
      </c>
      <c r="S289" s="38">
        <v>0.88290000000000002</v>
      </c>
      <c r="T289" s="38">
        <v>0.18410000000000004</v>
      </c>
    </row>
    <row r="290" spans="1:20" x14ac:dyDescent="0.25">
      <c r="A290" t="s">
        <v>290</v>
      </c>
      <c r="B290" t="s">
        <v>642</v>
      </c>
      <c r="C290" s="21">
        <v>1.06</v>
      </c>
      <c r="D290" s="21">
        <v>4.0000000000000036E-2</v>
      </c>
      <c r="E290" s="18"/>
      <c r="F290" s="18"/>
      <c r="G290" s="19"/>
      <c r="H290" s="20"/>
      <c r="I290" s="20"/>
      <c r="J290" s="20"/>
      <c r="K290" s="20"/>
      <c r="L290" s="20"/>
      <c r="M290" s="20"/>
      <c r="N290" s="19"/>
      <c r="O290" s="20"/>
      <c r="P290" s="20"/>
      <c r="R290" t="str">
        <f t="shared" si="4"/>
        <v>27083</v>
      </c>
      <c r="S290" s="38">
        <v>0.39860000000000001</v>
      </c>
      <c r="T290" s="38">
        <v>0.32569999999999999</v>
      </c>
    </row>
    <row r="291" spans="1:20" x14ac:dyDescent="0.25">
      <c r="A291" t="s">
        <v>291</v>
      </c>
      <c r="B291" t="s">
        <v>643</v>
      </c>
      <c r="C291" s="21">
        <v>1</v>
      </c>
      <c r="D291" s="21">
        <v>0</v>
      </c>
      <c r="E291" s="18"/>
      <c r="F291" s="18"/>
      <c r="G291" s="19"/>
      <c r="H291" s="20"/>
      <c r="I291" s="20"/>
      <c r="J291" s="20"/>
      <c r="K291" s="20"/>
      <c r="L291" s="20"/>
      <c r="M291" s="20"/>
      <c r="N291" s="19"/>
      <c r="O291" s="20"/>
      <c r="P291" s="20"/>
      <c r="R291" t="str">
        <f t="shared" si="4"/>
        <v>33070</v>
      </c>
      <c r="S291" s="38">
        <v>0.28000000000000003</v>
      </c>
      <c r="T291" s="38">
        <v>0.14219999999999999</v>
      </c>
    </row>
    <row r="292" spans="1:20" x14ac:dyDescent="0.25">
      <c r="A292" t="s">
        <v>292</v>
      </c>
      <c r="B292" t="s">
        <v>644</v>
      </c>
      <c r="C292" s="21">
        <v>1.06</v>
      </c>
      <c r="D292" s="21">
        <v>0</v>
      </c>
      <c r="E292" s="18"/>
      <c r="F292" s="18"/>
      <c r="G292" s="19"/>
      <c r="H292" s="20"/>
      <c r="I292" s="20"/>
      <c r="J292" s="20"/>
      <c r="K292" s="20"/>
      <c r="L292" s="20"/>
      <c r="M292" s="20"/>
      <c r="N292" s="19"/>
      <c r="O292" s="20"/>
      <c r="P292" s="20"/>
      <c r="R292" t="str">
        <f t="shared" si="4"/>
        <v>06037</v>
      </c>
      <c r="S292" s="38">
        <v>0.51519999999999999</v>
      </c>
      <c r="T292" s="38">
        <v>0.29169999999999996</v>
      </c>
    </row>
    <row r="293" spans="1:20" x14ac:dyDescent="0.25">
      <c r="A293" t="s">
        <v>293</v>
      </c>
      <c r="B293" t="s">
        <v>645</v>
      </c>
      <c r="C293" s="21">
        <v>1.1200000000000001</v>
      </c>
      <c r="D293" s="21">
        <v>4.0000000000000036E-2</v>
      </c>
      <c r="E293" s="18"/>
      <c r="F293" s="18"/>
      <c r="G293" s="19"/>
      <c r="H293" s="20"/>
      <c r="I293" s="20"/>
      <c r="J293" s="20"/>
      <c r="K293" s="20"/>
      <c r="L293" s="20"/>
      <c r="M293" s="20"/>
      <c r="N293" s="19"/>
      <c r="O293" s="20"/>
      <c r="P293" s="20"/>
      <c r="R293" t="str">
        <f t="shared" si="4"/>
        <v>17402</v>
      </c>
      <c r="S293" s="38">
        <v>0.25419999999999998</v>
      </c>
      <c r="T293" s="38">
        <v>0.19710000000000005</v>
      </c>
    </row>
    <row r="294" spans="1:20" x14ac:dyDescent="0.25">
      <c r="A294" t="s">
        <v>294</v>
      </c>
      <c r="B294" t="s">
        <v>646</v>
      </c>
      <c r="C294" s="21">
        <v>1.0150000000000001</v>
      </c>
      <c r="D294" s="21">
        <v>0</v>
      </c>
      <c r="E294" s="18"/>
      <c r="F294" s="18"/>
      <c r="G294" s="19"/>
      <c r="H294" s="20"/>
      <c r="I294" s="20"/>
      <c r="J294" s="20"/>
      <c r="K294" s="20"/>
      <c r="L294" s="20"/>
      <c r="M294" s="20"/>
      <c r="N294" s="19"/>
      <c r="O294" s="20"/>
      <c r="P294" s="20"/>
      <c r="R294" t="str">
        <f t="shared" si="4"/>
        <v>34901</v>
      </c>
      <c r="S294" s="38">
        <v>0.9919</v>
      </c>
      <c r="T294" s="38">
        <v>0.22040000000000004</v>
      </c>
    </row>
    <row r="295" spans="1:20" x14ac:dyDescent="0.25">
      <c r="A295" t="s">
        <v>295</v>
      </c>
      <c r="B295" t="s">
        <v>647</v>
      </c>
      <c r="C295" s="21">
        <v>1</v>
      </c>
      <c r="D295" s="21">
        <v>4.0000000000000036E-2</v>
      </c>
      <c r="E295" s="18"/>
      <c r="F295" s="18"/>
      <c r="G295" s="19"/>
      <c r="H295" s="20"/>
      <c r="I295" s="20"/>
      <c r="J295" s="20"/>
      <c r="K295" s="20"/>
      <c r="L295" s="20"/>
      <c r="M295" s="20"/>
      <c r="N295" s="19"/>
      <c r="O295" s="20"/>
      <c r="P295" s="20"/>
      <c r="R295" t="str">
        <f t="shared" si="4"/>
        <v>35200</v>
      </c>
      <c r="S295" s="38">
        <v>0.57999999999999996</v>
      </c>
      <c r="T295" s="38">
        <v>0.20540000000000003</v>
      </c>
    </row>
    <row r="296" spans="1:20" x14ac:dyDescent="0.25">
      <c r="A296" t="s">
        <v>296</v>
      </c>
      <c r="B296" t="s">
        <v>648</v>
      </c>
      <c r="C296" s="21">
        <v>1</v>
      </c>
      <c r="D296" s="21">
        <v>0</v>
      </c>
      <c r="E296" s="18"/>
      <c r="F296" s="18"/>
      <c r="G296" s="19"/>
      <c r="H296" s="20"/>
      <c r="I296" s="20"/>
      <c r="J296" s="20"/>
      <c r="K296" s="20"/>
      <c r="L296" s="20"/>
      <c r="M296" s="20"/>
      <c r="N296" s="19"/>
      <c r="O296" s="20"/>
      <c r="P296" s="20"/>
      <c r="R296" t="str">
        <f t="shared" si="4"/>
        <v>13073</v>
      </c>
      <c r="S296" s="38">
        <v>0.94379999999999997</v>
      </c>
      <c r="T296" s="38">
        <v>0.26970000000000005</v>
      </c>
    </row>
    <row r="297" spans="1:20" x14ac:dyDescent="0.25">
      <c r="A297" t="s">
        <v>297</v>
      </c>
      <c r="B297" t="s">
        <v>649</v>
      </c>
      <c r="C297" s="21">
        <v>1</v>
      </c>
      <c r="D297" s="21">
        <v>0</v>
      </c>
      <c r="E297" s="18"/>
      <c r="F297" s="18"/>
      <c r="G297" s="19"/>
      <c r="H297" s="20"/>
      <c r="I297" s="20"/>
      <c r="J297" s="20"/>
      <c r="K297" s="20"/>
      <c r="L297" s="20"/>
      <c r="M297" s="20"/>
      <c r="N297" s="19"/>
      <c r="O297" s="20"/>
      <c r="P297" s="20"/>
      <c r="R297" t="str">
        <f t="shared" si="4"/>
        <v>36401</v>
      </c>
      <c r="S297" s="38">
        <v>0.56779999999999997</v>
      </c>
      <c r="T297" s="38">
        <v>0.20540000000000003</v>
      </c>
    </row>
    <row r="298" spans="1:20" x14ac:dyDescent="0.25">
      <c r="A298" t="s">
        <v>298</v>
      </c>
      <c r="B298" t="s">
        <v>650</v>
      </c>
      <c r="C298" s="21">
        <v>1</v>
      </c>
      <c r="D298" s="21">
        <v>2.0000000000000018E-2</v>
      </c>
      <c r="E298" s="18"/>
      <c r="F298" s="18"/>
      <c r="G298" s="19"/>
      <c r="H298" s="20"/>
      <c r="I298" s="20"/>
      <c r="J298" s="20"/>
      <c r="K298" s="20"/>
      <c r="L298" s="20"/>
      <c r="M298" s="20"/>
      <c r="N298" s="19"/>
      <c r="O298" s="20"/>
      <c r="P298" s="20"/>
      <c r="R298" t="str">
        <f t="shared" si="4"/>
        <v>36140</v>
      </c>
      <c r="S298" s="38">
        <v>0.66759999999999997</v>
      </c>
      <c r="T298" s="38">
        <v>0.24990000000000001</v>
      </c>
    </row>
    <row r="299" spans="1:20" x14ac:dyDescent="0.25">
      <c r="A299" t="s">
        <v>299</v>
      </c>
      <c r="B299" t="s">
        <v>651</v>
      </c>
      <c r="C299" s="21">
        <v>1</v>
      </c>
      <c r="D299" s="21">
        <v>0</v>
      </c>
      <c r="E299" s="18"/>
      <c r="F299" s="18"/>
      <c r="G299" s="19"/>
      <c r="H299" s="20"/>
      <c r="I299" s="20"/>
      <c r="J299" s="20"/>
      <c r="K299" s="20"/>
      <c r="L299" s="20"/>
      <c r="M299" s="20"/>
      <c r="N299" s="19"/>
      <c r="O299" s="20"/>
      <c r="P299" s="20"/>
      <c r="R299" t="str">
        <f t="shared" si="4"/>
        <v>39207</v>
      </c>
      <c r="S299" s="38">
        <v>0.87580000000000002</v>
      </c>
      <c r="T299" s="38">
        <v>0.25819999999999999</v>
      </c>
    </row>
    <row r="300" spans="1:20" x14ac:dyDescent="0.25">
      <c r="A300" t="s">
        <v>300</v>
      </c>
      <c r="B300" t="s">
        <v>652</v>
      </c>
      <c r="C300" s="21">
        <v>1</v>
      </c>
      <c r="D300" s="21">
        <v>0</v>
      </c>
      <c r="E300" s="18"/>
      <c r="F300" s="18"/>
      <c r="G300" s="19"/>
      <c r="H300" s="20"/>
      <c r="I300" s="20"/>
      <c r="J300" s="20"/>
      <c r="K300" s="20"/>
      <c r="L300" s="20"/>
      <c r="M300" s="20"/>
      <c r="N300" s="19"/>
      <c r="O300" s="20"/>
      <c r="P300" s="20"/>
      <c r="R300" t="str">
        <f t="shared" si="4"/>
        <v>13146</v>
      </c>
      <c r="S300" s="38">
        <v>0.89910000000000001</v>
      </c>
      <c r="T300" s="38">
        <v>0.31559999999999999</v>
      </c>
    </row>
    <row r="301" spans="1:20" x14ac:dyDescent="0.25">
      <c r="A301" t="s">
        <v>301</v>
      </c>
      <c r="B301" t="s">
        <v>653</v>
      </c>
      <c r="C301" s="21">
        <v>1.06</v>
      </c>
      <c r="D301" s="21">
        <v>0</v>
      </c>
      <c r="E301" s="18"/>
      <c r="F301" s="18"/>
      <c r="G301" s="19"/>
      <c r="H301" s="20"/>
      <c r="I301" s="20"/>
      <c r="J301" s="20"/>
      <c r="K301" s="20"/>
      <c r="L301" s="20"/>
      <c r="M301" s="20"/>
      <c r="N301" s="19"/>
      <c r="O301" s="20"/>
      <c r="P301" s="20"/>
      <c r="R301" t="str">
        <f t="shared" si="4"/>
        <v>06112</v>
      </c>
      <c r="S301" s="38">
        <v>0.37509999999999999</v>
      </c>
      <c r="T301" s="38">
        <v>0.24370000000000003</v>
      </c>
    </row>
    <row r="302" spans="1:20" x14ac:dyDescent="0.25">
      <c r="A302" t="s">
        <v>302</v>
      </c>
      <c r="B302" t="s">
        <v>654</v>
      </c>
      <c r="C302" s="21">
        <v>1</v>
      </c>
      <c r="D302" s="21">
        <v>0</v>
      </c>
      <c r="E302" s="18"/>
      <c r="F302" s="18"/>
      <c r="G302" s="19"/>
      <c r="H302" s="20"/>
      <c r="I302" s="20"/>
      <c r="J302" s="20"/>
      <c r="K302" s="20"/>
      <c r="L302" s="20"/>
      <c r="M302" s="20"/>
      <c r="N302" s="19"/>
      <c r="O302" s="20"/>
      <c r="P302" s="20"/>
      <c r="R302" t="str">
        <f t="shared" si="4"/>
        <v>01109</v>
      </c>
      <c r="S302" s="38">
        <v>0.74390000000000001</v>
      </c>
      <c r="T302" s="38">
        <v>0.10499999999999998</v>
      </c>
    </row>
    <row r="303" spans="1:20" x14ac:dyDescent="0.25">
      <c r="A303" t="s">
        <v>303</v>
      </c>
      <c r="B303" t="s">
        <v>655</v>
      </c>
      <c r="C303" s="21">
        <v>1</v>
      </c>
      <c r="D303" s="21">
        <v>0</v>
      </c>
      <c r="E303" s="18"/>
      <c r="F303" s="18"/>
      <c r="G303" s="19"/>
      <c r="H303" s="20"/>
      <c r="I303" s="20"/>
      <c r="J303" s="20"/>
      <c r="K303" s="20"/>
      <c r="L303" s="20"/>
      <c r="M303" s="20"/>
      <c r="N303" s="19"/>
      <c r="O303" s="20"/>
      <c r="P303" s="20"/>
      <c r="R303" t="str">
        <f t="shared" si="4"/>
        <v>09209</v>
      </c>
      <c r="S303" s="38">
        <v>0.46589999999999998</v>
      </c>
      <c r="T303" s="38">
        <v>0.20540000000000003</v>
      </c>
    </row>
    <row r="304" spans="1:20" x14ac:dyDescent="0.25">
      <c r="A304" t="s">
        <v>304</v>
      </c>
      <c r="B304" t="s">
        <v>656</v>
      </c>
      <c r="C304" s="21">
        <v>1</v>
      </c>
      <c r="D304" s="21">
        <v>0</v>
      </c>
      <c r="E304" s="18"/>
      <c r="F304" s="18"/>
      <c r="G304" s="19"/>
      <c r="H304" s="20"/>
      <c r="I304" s="20"/>
      <c r="J304" s="20"/>
      <c r="K304" s="20"/>
      <c r="L304" s="20"/>
      <c r="M304" s="20"/>
      <c r="N304" s="19"/>
      <c r="O304" s="20"/>
      <c r="P304" s="20"/>
      <c r="R304" t="str">
        <f t="shared" si="4"/>
        <v>33049</v>
      </c>
      <c r="S304" s="38">
        <v>0.85819999999999996</v>
      </c>
      <c r="T304" s="38">
        <v>0.13170000000000004</v>
      </c>
    </row>
    <row r="305" spans="1:20" x14ac:dyDescent="0.25">
      <c r="A305" t="s">
        <v>305</v>
      </c>
      <c r="B305" t="s">
        <v>657</v>
      </c>
      <c r="C305" s="21">
        <v>1.0150000000000001</v>
      </c>
      <c r="D305" s="21">
        <v>0</v>
      </c>
      <c r="E305" s="18"/>
      <c r="F305" s="18"/>
      <c r="G305" s="19"/>
      <c r="H305" s="20"/>
      <c r="I305" s="20"/>
      <c r="J305" s="20"/>
      <c r="K305" s="20"/>
      <c r="L305" s="20"/>
      <c r="M305" s="20"/>
      <c r="N305" s="19"/>
      <c r="O305" s="20"/>
      <c r="P305" s="20"/>
      <c r="R305" t="str">
        <f t="shared" si="4"/>
        <v>04246</v>
      </c>
      <c r="S305" s="38">
        <v>0.58399999999999996</v>
      </c>
      <c r="T305" s="38">
        <v>0.18110000000000004</v>
      </c>
    </row>
    <row r="306" spans="1:20" x14ac:dyDescent="0.25">
      <c r="A306" t="s">
        <v>306</v>
      </c>
      <c r="B306" t="s">
        <v>658</v>
      </c>
      <c r="C306" s="21">
        <v>1</v>
      </c>
      <c r="D306" s="21">
        <v>0</v>
      </c>
      <c r="E306" s="18"/>
      <c r="F306" s="18"/>
      <c r="G306" s="19"/>
      <c r="H306" s="20"/>
      <c r="I306" s="20"/>
      <c r="J306" s="20"/>
      <c r="K306" s="20"/>
      <c r="L306" s="20"/>
      <c r="M306" s="20"/>
      <c r="N306" s="19"/>
      <c r="O306" s="20"/>
      <c r="P306" s="20"/>
      <c r="R306" t="str">
        <f t="shared" si="4"/>
        <v>32363</v>
      </c>
      <c r="S306" s="38">
        <v>0.57369999999999999</v>
      </c>
      <c r="T306" s="38">
        <v>0.19669999999999999</v>
      </c>
    </row>
    <row r="307" spans="1:20" x14ac:dyDescent="0.25">
      <c r="A307" t="s">
        <v>307</v>
      </c>
      <c r="B307" t="s">
        <v>659</v>
      </c>
      <c r="C307" s="21">
        <v>1.0150000000000001</v>
      </c>
      <c r="D307" s="21">
        <v>0</v>
      </c>
      <c r="E307" s="18"/>
      <c r="F307" s="18"/>
      <c r="G307" s="19"/>
      <c r="H307" s="20"/>
      <c r="I307" s="20"/>
      <c r="J307" s="20"/>
      <c r="K307" s="20"/>
      <c r="L307" s="20"/>
      <c r="M307" s="20"/>
      <c r="N307" s="19"/>
      <c r="O307" s="20"/>
      <c r="P307" s="20"/>
      <c r="R307" t="str">
        <f t="shared" si="4"/>
        <v>39208</v>
      </c>
      <c r="S307" s="38">
        <v>0.49320000000000003</v>
      </c>
      <c r="T307" s="38">
        <v>0.22850000000000004</v>
      </c>
    </row>
    <row r="308" spans="1:20" x14ac:dyDescent="0.25">
      <c r="A308" t="s">
        <v>308</v>
      </c>
      <c r="B308" t="s">
        <v>660</v>
      </c>
      <c r="C308" s="21">
        <v>1.0750000000000002</v>
      </c>
      <c r="D308" s="21">
        <v>0</v>
      </c>
      <c r="E308" s="18"/>
      <c r="F308" s="18"/>
      <c r="G308" s="19"/>
      <c r="H308" s="20"/>
      <c r="I308" s="20"/>
      <c r="J308" s="20"/>
      <c r="K308" s="20"/>
      <c r="L308" s="20"/>
      <c r="M308" s="20"/>
      <c r="N308" s="19"/>
      <c r="O308" s="20"/>
      <c r="P308" s="20"/>
      <c r="R308" t="str">
        <f t="shared" si="4"/>
        <v>37902</v>
      </c>
      <c r="S308" s="38">
        <v>0.60419999999999996</v>
      </c>
      <c r="T308" s="38">
        <v>0.13</v>
      </c>
    </row>
    <row r="309" spans="1:20" x14ac:dyDescent="0.25">
      <c r="A309" t="s">
        <v>309</v>
      </c>
      <c r="B309" t="s">
        <v>661</v>
      </c>
      <c r="C309" s="21">
        <v>1</v>
      </c>
      <c r="D309" s="21">
        <v>0</v>
      </c>
      <c r="E309" s="18"/>
      <c r="F309" s="18"/>
      <c r="G309" s="19"/>
      <c r="H309" s="20"/>
      <c r="I309" s="20"/>
      <c r="J309" s="20"/>
      <c r="K309" s="20"/>
      <c r="L309" s="20"/>
      <c r="M309" s="20"/>
      <c r="N309" s="19"/>
      <c r="O309" s="20"/>
      <c r="P309" s="20"/>
      <c r="R309" t="str">
        <f t="shared" si="4"/>
        <v>21303</v>
      </c>
      <c r="S309" s="38">
        <v>0.69669999999999999</v>
      </c>
      <c r="T309" s="38">
        <v>0.22130000000000005</v>
      </c>
    </row>
    <row r="310" spans="1:20" x14ac:dyDescent="0.25">
      <c r="A310" t="s">
        <v>310</v>
      </c>
      <c r="B310" t="s">
        <v>662</v>
      </c>
      <c r="C310" s="21">
        <v>1.06</v>
      </c>
      <c r="D310" s="21">
        <v>0</v>
      </c>
      <c r="E310" s="18"/>
      <c r="F310" s="18"/>
      <c r="G310" s="19"/>
      <c r="H310" s="20"/>
      <c r="I310" s="20"/>
      <c r="J310" s="20"/>
      <c r="K310" s="20"/>
      <c r="L310" s="20"/>
      <c r="M310" s="20"/>
      <c r="N310" s="19"/>
      <c r="O310" s="20"/>
      <c r="P310" s="20"/>
      <c r="R310" t="str">
        <f t="shared" si="4"/>
        <v>27416</v>
      </c>
      <c r="S310" s="38">
        <v>0.31630000000000003</v>
      </c>
      <c r="T310" s="38">
        <v>0.25129999999999997</v>
      </c>
    </row>
    <row r="311" spans="1:20" x14ac:dyDescent="0.25">
      <c r="A311" t="s">
        <v>311</v>
      </c>
      <c r="B311" t="s">
        <v>663</v>
      </c>
      <c r="C311" s="21">
        <v>1</v>
      </c>
      <c r="D311" s="21">
        <v>4.0000000000000036E-2</v>
      </c>
      <c r="E311" s="18"/>
      <c r="F311" s="18"/>
      <c r="G311" s="19"/>
      <c r="H311" s="20"/>
      <c r="I311" s="20"/>
      <c r="J311" s="20"/>
      <c r="K311" s="20"/>
      <c r="L311" s="20"/>
      <c r="M311" s="20"/>
      <c r="N311" s="19"/>
      <c r="O311" s="20"/>
      <c r="P311" s="20"/>
      <c r="R311" t="str">
        <f t="shared" si="4"/>
        <v>20405</v>
      </c>
      <c r="S311" s="38">
        <v>0.46229999999999999</v>
      </c>
      <c r="T311" s="38">
        <v>0.20540000000000003</v>
      </c>
    </row>
    <row r="312" spans="1:20" x14ac:dyDescent="0.25">
      <c r="A312" t="s">
        <v>312</v>
      </c>
      <c r="B312" t="s">
        <v>675</v>
      </c>
      <c r="C312" s="21">
        <v>1.18</v>
      </c>
      <c r="D312" s="21">
        <v>0</v>
      </c>
      <c r="E312" s="18"/>
      <c r="F312" s="18"/>
      <c r="G312" s="19"/>
      <c r="H312" s="20"/>
      <c r="I312" s="20"/>
      <c r="J312" s="20"/>
      <c r="K312" s="20"/>
      <c r="L312" s="20"/>
      <c r="M312" s="20"/>
      <c r="N312" s="19"/>
      <c r="O312" s="20"/>
      <c r="P312" s="20"/>
      <c r="R312" t="str">
        <f t="shared" si="4"/>
        <v>17917</v>
      </c>
      <c r="S312" s="38">
        <v>0.68630000000000002</v>
      </c>
      <c r="T312" s="38">
        <v>0</v>
      </c>
    </row>
    <row r="313" spans="1:20" x14ac:dyDescent="0.25">
      <c r="A313" t="s">
        <v>313</v>
      </c>
      <c r="B313" t="s">
        <v>664</v>
      </c>
      <c r="C313" s="21">
        <v>1</v>
      </c>
      <c r="D313" s="21">
        <v>0</v>
      </c>
      <c r="E313" s="18"/>
      <c r="F313" s="18"/>
      <c r="G313" s="19"/>
      <c r="H313" s="20"/>
      <c r="I313" s="20"/>
      <c r="J313" s="20"/>
      <c r="K313" s="20"/>
      <c r="L313" s="20"/>
      <c r="M313" s="20"/>
      <c r="N313" s="19"/>
      <c r="O313" s="20"/>
      <c r="P313" s="20"/>
      <c r="R313" t="str">
        <f t="shared" si="4"/>
        <v>22200</v>
      </c>
      <c r="S313" s="38">
        <v>0.43780000000000002</v>
      </c>
      <c r="T313" s="38">
        <v>0.16849999999999998</v>
      </c>
    </row>
    <row r="314" spans="1:20" x14ac:dyDescent="0.25">
      <c r="A314" t="s">
        <v>314</v>
      </c>
      <c r="B314" t="s">
        <v>665</v>
      </c>
      <c r="C314" s="21">
        <v>1</v>
      </c>
      <c r="D314" s="21">
        <v>0</v>
      </c>
      <c r="E314" s="18"/>
      <c r="F314" s="18"/>
      <c r="G314" s="19"/>
      <c r="H314" s="20"/>
      <c r="I314" s="20"/>
      <c r="J314" s="20"/>
      <c r="K314" s="20"/>
      <c r="L314" s="20"/>
      <c r="M314" s="20"/>
      <c r="N314" s="19"/>
      <c r="O314" s="20"/>
      <c r="P314" s="20"/>
      <c r="R314" t="str">
        <f t="shared" si="4"/>
        <v>25160</v>
      </c>
      <c r="S314" s="38">
        <v>0.41570000000000001</v>
      </c>
      <c r="T314" s="38">
        <v>0.23529999999999995</v>
      </c>
    </row>
    <row r="315" spans="1:20" x14ac:dyDescent="0.25">
      <c r="A315" t="s">
        <v>315</v>
      </c>
      <c r="B315" t="s">
        <v>666</v>
      </c>
      <c r="C315" s="21">
        <v>1</v>
      </c>
      <c r="D315" s="21">
        <v>2.0000000000000018E-2</v>
      </c>
      <c r="E315" s="18"/>
      <c r="F315" s="18"/>
      <c r="G315" s="19"/>
      <c r="H315" s="20"/>
      <c r="I315" s="20"/>
      <c r="J315" s="20"/>
      <c r="K315" s="20"/>
      <c r="L315" s="20"/>
      <c r="M315" s="20"/>
      <c r="N315" s="19"/>
      <c r="O315" s="20"/>
      <c r="P315" s="20"/>
      <c r="R315" t="str">
        <f t="shared" si="4"/>
        <v>13167</v>
      </c>
      <c r="S315" s="38">
        <v>0.66959999999999997</v>
      </c>
      <c r="T315" s="38">
        <v>0.16169999999999995</v>
      </c>
    </row>
    <row r="316" spans="1:20" x14ac:dyDescent="0.25">
      <c r="A316" t="s">
        <v>316</v>
      </c>
      <c r="B316" t="s">
        <v>667</v>
      </c>
      <c r="C316" s="21">
        <v>1</v>
      </c>
      <c r="D316" s="21">
        <v>2.0000000000000018E-2</v>
      </c>
      <c r="E316" s="18"/>
      <c r="F316" s="18"/>
      <c r="G316" s="19"/>
      <c r="H316" s="20"/>
      <c r="I316" s="20"/>
      <c r="J316" s="20"/>
      <c r="K316" s="20"/>
      <c r="L316" s="20"/>
      <c r="M316" s="20"/>
      <c r="N316" s="19"/>
      <c r="O316" s="20"/>
      <c r="P316" s="20"/>
      <c r="R316" t="str">
        <f t="shared" si="4"/>
        <v>21232</v>
      </c>
      <c r="S316" s="38">
        <v>0.74260000000000004</v>
      </c>
      <c r="T316" s="38">
        <v>0.20199999999999996</v>
      </c>
    </row>
    <row r="317" spans="1:20" x14ac:dyDescent="0.25">
      <c r="A317" t="s">
        <v>317</v>
      </c>
      <c r="B317" t="s">
        <v>668</v>
      </c>
      <c r="C317" s="21">
        <v>1</v>
      </c>
      <c r="D317" s="21">
        <v>0</v>
      </c>
      <c r="E317" s="18"/>
      <c r="F317" s="18"/>
      <c r="G317" s="19"/>
      <c r="H317" s="20"/>
      <c r="I317" s="20"/>
      <c r="J317" s="20"/>
      <c r="K317" s="20"/>
      <c r="L317" s="20"/>
      <c r="M317" s="20"/>
      <c r="N317" s="19"/>
      <c r="O317" s="20"/>
      <c r="P317" s="20"/>
      <c r="R317" t="str">
        <f t="shared" si="4"/>
        <v>14117</v>
      </c>
      <c r="S317" s="38">
        <v>0.70699999999999996</v>
      </c>
      <c r="T317" s="38">
        <v>0.1895</v>
      </c>
    </row>
    <row r="318" spans="1:20" x14ac:dyDescent="0.25">
      <c r="A318" t="s">
        <v>318</v>
      </c>
      <c r="B318" t="s">
        <v>669</v>
      </c>
      <c r="C318" s="21">
        <v>1</v>
      </c>
      <c r="D318" s="21">
        <v>0</v>
      </c>
      <c r="E318" s="18"/>
      <c r="F318" s="18"/>
      <c r="G318" s="19"/>
      <c r="H318" s="20"/>
      <c r="I318" s="20"/>
      <c r="J318" s="20"/>
      <c r="K318" s="20"/>
      <c r="L318" s="20"/>
      <c r="M318" s="20"/>
      <c r="N318" s="19"/>
      <c r="O318" s="20"/>
      <c r="P318" s="20"/>
      <c r="R318" t="str">
        <f t="shared" si="4"/>
        <v>20094</v>
      </c>
      <c r="S318" s="38">
        <v>0.89710000000000001</v>
      </c>
      <c r="T318" s="38">
        <v>0.20540000000000003</v>
      </c>
    </row>
    <row r="319" spans="1:20" x14ac:dyDescent="0.25">
      <c r="A319" t="s">
        <v>319</v>
      </c>
      <c r="B319" t="s">
        <v>670</v>
      </c>
      <c r="C319" s="21">
        <v>1</v>
      </c>
      <c r="D319" s="21">
        <v>0</v>
      </c>
      <c r="E319" s="18"/>
      <c r="F319" s="18"/>
      <c r="G319" s="19"/>
      <c r="H319" s="20"/>
      <c r="I319" s="20"/>
      <c r="J319" s="20"/>
      <c r="K319" s="20"/>
      <c r="L319" s="20"/>
      <c r="M319" s="20"/>
      <c r="N319" s="19"/>
      <c r="O319" s="20"/>
      <c r="P319" s="20"/>
      <c r="R319" t="str">
        <f t="shared" si="4"/>
        <v>08404</v>
      </c>
      <c r="S319" s="38">
        <v>0.42659999999999998</v>
      </c>
      <c r="T319" s="38">
        <v>0.25370000000000004</v>
      </c>
    </row>
    <row r="320" spans="1:20" x14ac:dyDescent="0.25">
      <c r="A320" t="s">
        <v>320</v>
      </c>
      <c r="B320" t="s">
        <v>671</v>
      </c>
      <c r="C320" s="21">
        <v>1</v>
      </c>
      <c r="D320" s="21">
        <v>0</v>
      </c>
      <c r="E320" s="18"/>
      <c r="F320" s="18"/>
      <c r="G320" s="19"/>
      <c r="H320" s="20"/>
      <c r="I320" s="20"/>
      <c r="J320" s="20"/>
      <c r="K320" s="20"/>
      <c r="L320" s="20"/>
      <c r="M320" s="20"/>
      <c r="N320" s="19"/>
      <c r="O320" s="20"/>
      <c r="P320" s="20"/>
      <c r="R320" t="str">
        <f t="shared" si="4"/>
        <v>39901</v>
      </c>
      <c r="S320" s="38">
        <v>0</v>
      </c>
      <c r="T320" s="38">
        <v>0</v>
      </c>
    </row>
    <row r="321" spans="1:20" x14ac:dyDescent="0.25">
      <c r="A321" t="s">
        <v>321</v>
      </c>
      <c r="B321" t="s">
        <v>672</v>
      </c>
      <c r="C321" s="21">
        <v>1</v>
      </c>
      <c r="D321" s="21">
        <v>0</v>
      </c>
      <c r="E321" s="18"/>
      <c r="F321" s="18"/>
      <c r="G321" s="19"/>
      <c r="H321" s="20"/>
      <c r="I321" s="20"/>
      <c r="J321" s="20"/>
      <c r="K321" s="20"/>
      <c r="L321" s="20"/>
      <c r="M321" s="20"/>
      <c r="N321" s="19"/>
      <c r="O321" s="20"/>
      <c r="P321" s="20"/>
      <c r="R321" t="str">
        <f t="shared" si="4"/>
        <v>39007</v>
      </c>
      <c r="S321" s="38">
        <v>0.8538</v>
      </c>
      <c r="T321" s="38">
        <v>0.33279999999999998</v>
      </c>
    </row>
    <row r="322" spans="1:20" x14ac:dyDescent="0.25">
      <c r="A322" t="s">
        <v>322</v>
      </c>
      <c r="B322" t="s">
        <v>673</v>
      </c>
      <c r="C322" s="21">
        <v>1.06</v>
      </c>
      <c r="D322" s="21">
        <v>0</v>
      </c>
      <c r="E322" s="18"/>
      <c r="F322" s="18"/>
      <c r="G322" s="19"/>
      <c r="H322" s="20"/>
      <c r="I322" s="20"/>
      <c r="J322" s="20"/>
      <c r="K322" s="20"/>
      <c r="L322" s="20"/>
      <c r="M322" s="20"/>
      <c r="N322" s="19"/>
      <c r="O322" s="20"/>
      <c r="P322" s="20"/>
      <c r="R322" t="str">
        <f t="shared" si="4"/>
        <v>34002</v>
      </c>
      <c r="S322" s="38">
        <v>0.46560000000000001</v>
      </c>
      <c r="T322" s="38">
        <v>0.24919999999999998</v>
      </c>
    </row>
    <row r="323" spans="1:20" x14ac:dyDescent="0.25">
      <c r="A323" t="s">
        <v>323</v>
      </c>
      <c r="B323" t="s">
        <v>674</v>
      </c>
      <c r="C323" s="21">
        <v>1</v>
      </c>
      <c r="D323" s="21">
        <v>0</v>
      </c>
      <c r="E323" s="18"/>
      <c r="F323" s="18"/>
      <c r="G323" s="19"/>
      <c r="H323" s="20"/>
      <c r="I323" s="20"/>
      <c r="J323" s="20"/>
      <c r="K323" s="20"/>
      <c r="L323" s="20"/>
      <c r="M323" s="20"/>
      <c r="N323" s="19"/>
      <c r="O323" s="20"/>
      <c r="P323" s="20"/>
      <c r="R323" t="str">
        <f t="shared" si="4"/>
        <v>39205</v>
      </c>
      <c r="S323" s="38">
        <v>0.68</v>
      </c>
      <c r="T323" s="38">
        <v>0.17859999999999998</v>
      </c>
    </row>
  </sheetData>
  <autoFilter ref="A2:T2" xr:uid="{FB555C5C-4B42-4DCC-99C4-44EAE0776A8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Instructions</vt:lpstr>
      <vt:lpstr>2023-24 TK Calculator</vt:lpstr>
      <vt:lpstr>SpEd Calculator</vt:lpstr>
      <vt:lpstr>District Data</vt:lpstr>
      <vt:lpstr>CAS_Base</vt:lpstr>
      <vt:lpstr>CAS_Inc</vt:lpstr>
      <vt:lpstr>CIS_Base</vt:lpstr>
      <vt:lpstr>CIS_Ben_Base</vt:lpstr>
      <vt:lpstr>CIS_Ben_Inc</vt:lpstr>
      <vt:lpstr>CIS_Inc</vt:lpstr>
      <vt:lpstr>CIS_Ins_Inc</vt:lpstr>
      <vt:lpstr>CLS_Base</vt:lpstr>
      <vt:lpstr>CLS_Ben_Base</vt:lpstr>
      <vt:lpstr>CLS_Ben_Inc</vt:lpstr>
      <vt:lpstr>CLS_Inc</vt:lpstr>
      <vt:lpstr>CLS_Ins_Inc</vt:lpstr>
      <vt:lpstr>'2023-24 TK Calculator'!Print_Area</vt:lpstr>
      <vt:lpstr>Instructions!Print_Area</vt:lpstr>
      <vt:lpstr>'2023-24 TK Calculator'!Print_Titles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TKEstimates 2023-24</dc:title>
  <dc:creator>Melissa Jarmon</dc:creator>
  <cp:keywords>TK Estimator 2023-24 SY</cp:keywords>
  <cp:lastModifiedBy>Melissa Jarmon</cp:lastModifiedBy>
  <cp:lastPrinted>2023-05-26T16:55:50Z</cp:lastPrinted>
  <dcterms:created xsi:type="dcterms:W3CDTF">2023-05-11T22:28:44Z</dcterms:created>
  <dcterms:modified xsi:type="dcterms:W3CDTF">2023-06-14T22:42:16Z</dcterms:modified>
</cp:coreProperties>
</file>